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Public\GREEN STEP\GS 2018 Review &amp; Recognition\metrics from 2017 reported 2018\"/>
    </mc:Choice>
  </mc:AlternateContent>
  <bookViews>
    <workbookView xWindow="0" yWindow="0" windowWidth="19860" windowHeight="9000"/>
  </bookViews>
  <sheets>
    <sheet name="Buildings and Lighting" sheetId="1" r:id="rId1"/>
    <sheet name="Transportation" sheetId="2" r:id="rId2"/>
    <sheet name="Land Use" sheetId="3" r:id="rId3"/>
    <sheet name="Environmental Management" sheetId="4" r:id="rId4"/>
    <sheet name="Econ and Comm Dvlpmnt" sheetId="5" r:id="rId5"/>
    <sheet name="City Operations GHG Inventory" sheetId="6" r:id="rId6"/>
  </sheets>
  <calcPr calcId="162913"/>
</workbook>
</file>

<file path=xl/calcChain.xml><?xml version="1.0" encoding="utf-8"?>
<calcChain xmlns="http://schemas.openxmlformats.org/spreadsheetml/2006/main">
  <c r="I5" i="6" l="1"/>
  <c r="I27" i="6" s="1"/>
  <c r="I28" i="6"/>
  <c r="H28" i="6"/>
  <c r="I25" i="6"/>
  <c r="H25" i="6"/>
  <c r="I13" i="6"/>
  <c r="I18" i="6"/>
  <c r="I19" i="6"/>
  <c r="J19" i="6" s="1"/>
  <c r="I20" i="6"/>
  <c r="I32" i="6"/>
  <c r="I33" i="6"/>
  <c r="H13" i="6"/>
  <c r="H18" i="6"/>
  <c r="H19" i="6"/>
  <c r="H20" i="6"/>
  <c r="H32" i="6"/>
  <c r="H33" i="6"/>
  <c r="K63" i="4"/>
  <c r="K64" i="4"/>
  <c r="J32" i="6"/>
  <c r="K44" i="4"/>
  <c r="K43" i="4"/>
  <c r="K34" i="4"/>
  <c r="K33" i="4"/>
  <c r="K13" i="2"/>
  <c r="K11" i="2"/>
  <c r="K12" i="2"/>
  <c r="K23" i="1"/>
  <c r="K18" i="1"/>
  <c r="K17" i="1"/>
  <c r="K31" i="4"/>
  <c r="K38" i="5"/>
  <c r="K16" i="4"/>
  <c r="K6" i="4"/>
  <c r="K24" i="2"/>
  <c r="K33" i="5"/>
  <c r="K32" i="5"/>
  <c r="K31" i="5"/>
  <c r="K30" i="5"/>
  <c r="K17" i="5"/>
  <c r="K16" i="5"/>
  <c r="K11" i="5"/>
  <c r="K10" i="5"/>
  <c r="K9" i="5"/>
  <c r="K8" i="5"/>
  <c r="K7" i="5"/>
  <c r="K6" i="5"/>
  <c r="K61" i="4"/>
  <c r="K60" i="4"/>
  <c r="K62" i="4"/>
  <c r="K59" i="4"/>
  <c r="K58" i="4"/>
  <c r="K49" i="4"/>
  <c r="K42" i="4"/>
  <c r="K41" i="4"/>
  <c r="K40" i="4"/>
  <c r="K39" i="4"/>
  <c r="K30" i="4"/>
  <c r="K29" i="4"/>
  <c r="K28" i="4"/>
  <c r="K27" i="4"/>
  <c r="K26" i="4"/>
  <c r="K25" i="4"/>
  <c r="K10" i="3"/>
  <c r="K9" i="3"/>
  <c r="K8" i="3"/>
  <c r="K7" i="3"/>
  <c r="K6" i="3"/>
  <c r="K45" i="2"/>
  <c r="K44" i="2"/>
  <c r="K43" i="2"/>
  <c r="K37" i="2"/>
  <c r="K44" i="1"/>
  <c r="K43" i="1"/>
  <c r="K41" i="1"/>
  <c r="K39" i="1"/>
  <c r="K37" i="1"/>
  <c r="K35" i="1"/>
  <c r="K34" i="1"/>
  <c r="K32" i="1"/>
  <c r="K30" i="1"/>
  <c r="K28" i="1"/>
  <c r="K22" i="1"/>
  <c r="K21" i="1"/>
  <c r="K20" i="1"/>
  <c r="K16" i="1"/>
  <c r="K14" i="1"/>
  <c r="K40" i="5"/>
  <c r="K39" i="5"/>
  <c r="K37" i="5"/>
  <c r="K29" i="5"/>
  <c r="K15" i="5"/>
  <c r="K5" i="5"/>
  <c r="K57" i="4"/>
  <c r="K56" i="4"/>
  <c r="K55" i="4"/>
  <c r="K54" i="4"/>
  <c r="K50" i="4"/>
  <c r="K48" i="4"/>
  <c r="K38" i="4"/>
  <c r="K24" i="4"/>
  <c r="K20" i="4"/>
  <c r="K15" i="4"/>
  <c r="K14" i="4"/>
  <c r="K13" i="4"/>
  <c r="K11" i="4"/>
  <c r="K9" i="4"/>
  <c r="K8" i="4"/>
  <c r="K5" i="3"/>
  <c r="K42" i="2"/>
  <c r="K41" i="2"/>
  <c r="K39" i="2"/>
  <c r="K38" i="2"/>
  <c r="K36" i="2"/>
  <c r="K31" i="2"/>
  <c r="K28" i="2"/>
  <c r="K23" i="2"/>
  <c r="K19" i="2"/>
  <c r="K18" i="2"/>
  <c r="K17" i="2"/>
  <c r="K10" i="2"/>
  <c r="K9" i="2"/>
  <c r="K8" i="2"/>
  <c r="K7" i="2"/>
  <c r="K6" i="2"/>
  <c r="K15" i="1"/>
  <c r="J46" i="6" l="1"/>
  <c r="J18" i="6"/>
  <c r="R8" i="6"/>
  <c r="Q8" i="6"/>
  <c r="J28" i="6"/>
  <c r="K44" i="6"/>
  <c r="J25" i="6"/>
  <c r="J20" i="6"/>
  <c r="Q6" i="6"/>
  <c r="J45" i="6"/>
  <c r="J13" i="6"/>
  <c r="R6" i="6"/>
  <c r="J44" i="6"/>
  <c r="I12" i="6"/>
  <c r="I24" i="6"/>
  <c r="K46" i="6"/>
  <c r="H12" i="6"/>
  <c r="K45" i="6"/>
  <c r="H14" i="6"/>
  <c r="H27" i="6"/>
  <c r="J27" i="6" s="1"/>
  <c r="H24" i="6"/>
  <c r="J33" i="6"/>
  <c r="I14" i="6"/>
  <c r="J14" i="6" l="1"/>
  <c r="T8" i="6"/>
  <c r="S8" i="6"/>
  <c r="T6" i="6"/>
  <c r="S6" i="6"/>
  <c r="J24" i="6"/>
  <c r="R7" i="6"/>
  <c r="K43" i="6"/>
  <c r="R5" i="6"/>
  <c r="J12" i="6"/>
  <c r="Q7" i="6"/>
  <c r="J43" i="6"/>
  <c r="Q5" i="6"/>
  <c r="S7" i="6" l="1"/>
  <c r="T7" i="6"/>
  <c r="Q9" i="6"/>
  <c r="T5" i="6"/>
  <c r="R9" i="6"/>
  <c r="S5" i="6"/>
  <c r="S9" i="6" l="1"/>
  <c r="T9" i="6"/>
</calcChain>
</file>

<file path=xl/sharedStrings.xml><?xml version="1.0" encoding="utf-8"?>
<sst xmlns="http://schemas.openxmlformats.org/spreadsheetml/2006/main" count="583" uniqueCount="305">
  <si>
    <t>Land Use</t>
  </si>
  <si>
    <t>Transportation</t>
  </si>
  <si>
    <t>#7 Land Use            OPTIONAL</t>
  </si>
  <si>
    <t>Units</t>
  </si>
  <si>
    <t>Buildings and Lighting</t>
  </si>
  <si>
    <t>Difference between Year 2 and Year 1</t>
  </si>
  <si>
    <t xml:space="preserve">In consideration of city vehicles: </t>
  </si>
  <si>
    <r>
      <t xml:space="preserve">#1 City Buildings and Lighting            </t>
    </r>
    <r>
      <rPr>
        <b/>
        <sz val="14"/>
        <color rgb="FFFFC000"/>
        <rFont val="Arial"/>
        <family val="2"/>
      </rPr>
      <t xml:space="preserve">CORE </t>
    </r>
  </si>
  <si>
    <t>Percent of land within commercial/mixed  zoning districts built with a FAR at/above 1.0</t>
  </si>
  <si>
    <t>For City buildings, use B3 or a similar benchmarking tool to:</t>
  </si>
  <si>
    <t>kBTU per square foot, per year:</t>
  </si>
  <si>
    <t>%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</si>
  <si>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</si>
  <si>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</si>
  <si>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</si>
  <si>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</si>
  <si>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</si>
  <si>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</si>
  <si>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Market value per acre</t>
  </si>
  <si>
    <t>Dollars per acre</t>
  </si>
  <si>
    <t>Average MPG for gasoline fleet</t>
  </si>
  <si>
    <t>Ratio of actual energy use to predicted energy use:</t>
  </si>
  <si>
    <t>Location affordability index numbers</t>
  </si>
  <si>
    <t>Actual:Predicted</t>
  </si>
  <si>
    <t>Index number</t>
  </si>
  <si>
    <t>Acres of new development on previously developed land</t>
  </si>
  <si>
    <t>Miles per gallon</t>
  </si>
  <si>
    <t>Acres</t>
  </si>
  <si>
    <t>Enter the percent of lighting that uses LEDs for:</t>
  </si>
  <si>
    <t>New affordable housing units as a percent of all new housing units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</si>
  <si>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</si>
  <si>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 xml:space="preserve">Enter any justification or explanation for variation of metrics: </t>
  </si>
  <si>
    <t>Average MPG for diesel fleet</t>
  </si>
  <si>
    <t>Street lights:</t>
  </si>
  <si>
    <r>
      <t xml:space="preserve">Number of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city fleet </t>
    </r>
  </si>
  <si>
    <t>Number of EVs</t>
  </si>
  <si>
    <t>% LEDs</t>
  </si>
  <si>
    <t>Traffic Signals:</t>
  </si>
  <si>
    <t>#4 Infrastructure for Walking and Biking            OPTIONAL</t>
  </si>
  <si>
    <t>City buildings and property: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</si>
  <si>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</si>
  <si>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</si>
  <si>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</si>
  <si>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</si>
  <si>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</si>
  <si>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</si>
  <si>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Public Buildings</t>
  </si>
  <si>
    <t>#5 Car, Transit, and Bike Options            OPTIONAL</t>
  </si>
  <si>
    <t>Number of city-owned green certified buildings:</t>
  </si>
  <si>
    <t xml:space="preserve">Number of electric vehicle charging stations: </t>
  </si>
  <si>
    <t>Identify specific green building frameworks that have been used for city-owned buildings (e.g. LEED, ENERGY STAR®, etc.):</t>
  </si>
  <si>
    <t>Number of stations</t>
  </si>
  <si>
    <t>Number of alternative fueling stations (e.g. e85, CNG):</t>
  </si>
  <si>
    <t>Shared Services</t>
  </si>
  <si>
    <t>2.2a</t>
  </si>
  <si>
    <t>How many buildings were rated under this program?</t>
  </si>
  <si>
    <t xml:space="preserve">Does your city have a bike sharing service? Enter yes or no: </t>
  </si>
  <si>
    <t>Yes or No</t>
  </si>
  <si>
    <t>2.2b</t>
  </si>
  <si>
    <t>If second rating program was used, enter its name here:</t>
  </si>
  <si>
    <t>Does your city enable car or ride-sharing services? Enter yes or no:</t>
  </si>
  <si>
    <t xml:space="preserve">  Yes or No</t>
  </si>
  <si>
    <t>2.2c</t>
  </si>
  <si>
    <t xml:space="preserve">Number of telecommuting businesses/services: </t>
  </si>
  <si>
    <t>2.2d</t>
  </si>
  <si>
    <t>List any other green energy building programs that were used and how many buildings were rated under each:</t>
  </si>
  <si>
    <t>Number of services</t>
  </si>
  <si>
    <t xml:space="preserve">Is the city served by weekday transit? Enter yes or no: </t>
  </si>
  <si>
    <t>Municipal green square footage completed last year:</t>
  </si>
  <si>
    <t>Square Feet</t>
  </si>
  <si>
    <t xml:space="preserve">Does the city have structured transit routes? Enter yes or no: </t>
  </si>
  <si>
    <t>Percent of new municipal square footage that was green building certified in the last year: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</si>
  <si>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</si>
  <si>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</si>
  <si>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</si>
  <si>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</si>
  <si>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r>
      <t>#6 Transportation Modes and Miles        </t>
    </r>
    <r>
      <rPr>
        <b/>
        <sz val="14"/>
        <color rgb="FFFFC000"/>
        <rFont val="Arial"/>
        <family val="2"/>
      </rPr>
      <t>CORE </t>
    </r>
  </si>
  <si>
    <t>Vehicle Miles Traveled</t>
  </si>
  <si>
    <t>Identify specific green building frameworks that have been used for private buildings (e.g. LEED, ENERGY STAR®, etc.):</t>
  </si>
  <si>
    <t xml:space="preserve">City population: Vehicle miles traveled per person, per day: </t>
  </si>
  <si>
    <t>Miles/person/day</t>
  </si>
  <si>
    <t>City employees in single occupancy vehicles: Vehicle miles traveled per person, per day:</t>
  </si>
  <si>
    <t>2.6a</t>
  </si>
  <si>
    <t>2.6b</t>
  </si>
  <si>
    <t>Percent of city population commuting 20 or fewer minutes:</t>
  </si>
  <si>
    <t>Percent of city employees commuting 20 or fewer minutes:</t>
  </si>
  <si>
    <t>2.6c</t>
  </si>
  <si>
    <t>Transportation Mode of Commuters</t>
  </si>
  <si>
    <t xml:space="preserve">Percent using single-occupancy vehicle: </t>
  </si>
  <si>
    <t>2.6d</t>
  </si>
  <si>
    <t>Percent using a car/van pool &amp; ride sharing:</t>
  </si>
  <si>
    <t>Enter any other green energy building programs that were used and how many buildings were rated under each:</t>
  </si>
  <si>
    <t>Percent using transit:</t>
  </si>
  <si>
    <r>
      <t>Enter the</t>
    </r>
    <r>
      <rPr>
        <b/>
        <sz val="11"/>
        <color rgb="FF000000"/>
        <rFont val="Arial"/>
        <family val="2"/>
      </rPr>
      <t xml:space="preserve"> private</t>
    </r>
    <r>
      <rPr>
        <sz val="11"/>
        <color rgb="FF000000"/>
        <rFont val="Arial"/>
        <family val="2"/>
      </rPr>
      <t xml:space="preserve"> green square footage completed last year:</t>
    </r>
  </si>
  <si>
    <t>Percent who bike or walk:</t>
  </si>
  <si>
    <t>Percent of new private square footage that was green building certified in the last year:</t>
  </si>
  <si>
    <t>Percent working from home/telecommuting:</t>
  </si>
  <si>
    <t>Environmental Management</t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</si>
  <si>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</si>
  <si>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</si>
  <si>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Percent of total city acres in open space:</t>
  </si>
  <si>
    <t>Parkland Quantity and Access</t>
  </si>
  <si>
    <t xml:space="preserve">Acres of parkland: </t>
  </si>
  <si>
    <t xml:space="preserve">Percent of housing within 1/2 mile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</si>
  <si>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</si>
  <si>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</si>
  <si>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</si>
  <si>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</si>
  <si>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</si>
  <si>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</si>
  <si>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</si>
  <si>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</si>
  <si>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</si>
  <si>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</si>
  <si>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</si>
  <si>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r>
      <t xml:space="preserve">#9 Storm 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</si>
  <si>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Assessment number (percent) from the Minnesota Blue Star City program: </t>
  </si>
  <si>
    <t>#10 Drinking Water             OPTIONAL</t>
  </si>
  <si>
    <t>Residential gallons used per person per day</t>
  </si>
  <si>
    <t>Gallons/person/day</t>
  </si>
  <si>
    <t>Business gallons used per job per day</t>
  </si>
  <si>
    <t>Gallons/job/day</t>
  </si>
  <si>
    <t>Annual city operations gallons: summer (June-October)</t>
  </si>
  <si>
    <t>Gallons/year</t>
  </si>
  <si>
    <t>10.3a</t>
  </si>
  <si>
    <t>Annual city operations gallons: non-summer (November-May)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</si>
  <si>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</si>
  <si>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</si>
  <si>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</si>
  <si>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</si>
  <si>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</si>
  <si>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</si>
  <si>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</si>
  <si>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</si>
  <si>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 xml:space="preserve">#11 Waste Water </t>
  </si>
  <si>
    <t>CORE for Cities with wastewater collection system</t>
  </si>
  <si>
    <t>Economic and Community Development</t>
  </si>
  <si>
    <t>Residential gallons of waste water produced per person per day</t>
  </si>
  <si>
    <t>Business gallons of waste water produced per job, per day</t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</si>
  <si>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</si>
  <si>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</si>
  <si>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t>MMBtu/million gallons</t>
  </si>
  <si>
    <t>Number of city-owned and private renewable energy generation sites</t>
  </si>
  <si>
    <t>$/Million gallons</t>
  </si>
  <si>
    <t>Ratio of Inflow and Infiltration volume to total volume entering the wastewater collection system</t>
  </si>
  <si>
    <t>I&amp;I:total volume</t>
  </si>
  <si>
    <t>Number of sites</t>
  </si>
  <si>
    <t xml:space="preserve">#12 Surface Water        OPTIONAL </t>
  </si>
  <si>
    <t>Generation capacity of city-owned and private renewable energy sites</t>
  </si>
  <si>
    <t>Percent of lake, river, and wetland shoreline with at least 50' vegetation buffer</t>
  </si>
  <si>
    <t>kW</t>
  </si>
  <si>
    <t xml:space="preserve">Annual production at city-owned renewable energy generation sites </t>
  </si>
  <si>
    <t>MWhr/year</t>
  </si>
  <si>
    <t>Annual renewable energy purchases by the city</t>
  </si>
  <si>
    <t xml:space="preserve">Number of private entities participating in renewable energy purchasing/green power programs </t>
  </si>
  <si>
    <t>Number of entities</t>
  </si>
  <si>
    <t>Percent of total city energy use that is generated and purchased renewable energy</t>
  </si>
  <si>
    <t xml:space="preserve">Percent of water bodies showing at least good clarity readings OR number of citizen lake/river monitors </t>
  </si>
  <si>
    <t>% or number of monitors</t>
  </si>
  <si>
    <t>Percent of total city energy use that is purchased from a community solar garden</t>
  </si>
  <si>
    <t>#15 Local Food                     OPTIONAL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</si>
  <si>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</si>
  <si>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</si>
  <si>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</si>
  <si>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</si>
  <si>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Residential solid waste generated per city resident per day: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</si>
  <si>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</si>
  <si>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</si>
  <si>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</si>
  <si>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</si>
  <si>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</si>
  <si>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>NA</t>
  </si>
  <si>
    <t>Percent of waste recycled</t>
  </si>
  <si>
    <t xml:space="preserve">  Employment</t>
  </si>
  <si>
    <t xml:space="preserve">  Income</t>
  </si>
  <si>
    <t>Percent of waste composted</t>
  </si>
  <si>
    <t>Poverty</t>
  </si>
  <si>
    <t>City operations solid waste generated per year</t>
  </si>
  <si>
    <t>Tons per year</t>
  </si>
  <si>
    <t>City operations construction &amp; demolition waste per year</t>
  </si>
  <si>
    <t>13.6a</t>
  </si>
  <si>
    <t>What percent of city operations construction and demolition waste is reused?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</si>
  <si>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</si>
  <si>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</si>
  <si>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</si>
  <si>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</si>
  <si>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</si>
  <si>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</si>
  <si>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</si>
  <si>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</si>
  <si>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>Total citywide GHG emissions</t>
  </si>
  <si>
    <t>Total city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</si>
  <si>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 </t>
    </r>
    <r>
      <rPr>
        <sz val="11"/>
        <color rgb="FFFFFFFF"/>
        <rFont val="Calibri"/>
        <family val="2"/>
      </rPr>
      <t xml:space="preserve">OPTIONAL: </t>
    </r>
    <r>
      <rPr>
        <sz val="12"/>
        <color rgb="FFFFFFFF"/>
        <rFont val="Calibri"/>
        <family val="2"/>
      </rPr>
      <t>If there are additional metrics your city would like to track, feel free to do so here.  The following are some examples of areas that your metrics could address.</t>
    </r>
  </si>
  <si>
    <t>Social vulnerability/resilience</t>
  </si>
  <si>
    <t>Livability</t>
  </si>
  <si>
    <t>Enter any justification or explanation for metrics: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</si>
  <si>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</si>
  <si>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</si>
  <si>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</si>
  <si>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t xml:space="preserve">% DNR protected waters impaired for recreational </t>
  </si>
  <si>
    <t>One city-defined metric or index number concerning surface water</t>
  </si>
  <si>
    <r>
      <t xml:space="preserve">Annual energy used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</si>
  <si>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r>
      <t xml:space="preserve">Annual operating cost in dollars per million gallons treated </t>
    </r>
    <r>
      <rPr>
        <u/>
        <sz val="11"/>
        <color rgb="FF000000"/>
        <rFont val="Arial"/>
        <family val="2"/>
      </rPr>
      <t>(report only if you own a treatment facility)</t>
    </r>
  </si>
  <si>
    <r>
      <t xml:space="preserve">#3 City Fleets            </t>
    </r>
    <r>
      <rPr>
        <b/>
        <sz val="14"/>
        <color rgb="FFFFC000"/>
        <rFont val="Arial"/>
        <family val="2"/>
      </rPr>
      <t>CORE</t>
    </r>
  </si>
  <si>
    <t>Previous Year Values (edit)</t>
  </si>
  <si>
    <t>Current Year Values (edit)</t>
  </si>
  <si>
    <t>Annual Change</t>
  </si>
  <si>
    <t>CO</t>
  </si>
  <si>
    <t>Electricity consumption for all buildings</t>
  </si>
  <si>
    <t>MWh/Year</t>
  </si>
  <si>
    <t>Natural gas consumption for all buildings</t>
  </si>
  <si>
    <t>Therms/Year</t>
  </si>
  <si>
    <t>Electricity consumption for streetlights and traffic signals</t>
  </si>
  <si>
    <t>kWh/Year</t>
  </si>
  <si>
    <t>Gallons of diesel consumed</t>
  </si>
  <si>
    <t>Gallons/Year</t>
  </si>
  <si>
    <t>Gallons of gasoline consumed</t>
  </si>
  <si>
    <t>Gallons of e85 consumed</t>
  </si>
  <si>
    <t>City Operations GHG Assessment</t>
  </si>
  <si>
    <t>Annual electricity used to treat and distribute water</t>
  </si>
  <si>
    <t>Annual Natural gas used to treat and distribute water</t>
  </si>
  <si>
    <t>Annual electricity used to treat wastewater</t>
  </si>
  <si>
    <t>Annual natural gas used to treat wastewater</t>
  </si>
  <si>
    <t>14.3 CO</t>
  </si>
  <si>
    <t>Electric Utility</t>
  </si>
  <si>
    <t>Past Years (Hidden)</t>
  </si>
  <si>
    <t>Utility Emission Factor</t>
  </si>
  <si>
    <t xml:space="preserve">City Fleet    </t>
  </si>
  <si>
    <t>Water and Wastewater</t>
  </si>
  <si>
    <t>SMMPA</t>
  </si>
  <si>
    <t>Hutchinson</t>
  </si>
  <si>
    <t>Tons CO2/MWh</t>
  </si>
  <si>
    <t>Great River Energy (GRE)</t>
  </si>
  <si>
    <t>Other</t>
  </si>
  <si>
    <t>egrid</t>
  </si>
  <si>
    <t>Xcel Energy</t>
  </si>
  <si>
    <t>Otter Tail Power</t>
  </si>
  <si>
    <t>Waste</t>
  </si>
  <si>
    <t>Table 1: Greenhouse Gas Emission Sources</t>
  </si>
  <si>
    <t>Unit</t>
  </si>
  <si>
    <t>Data Source</t>
  </si>
  <si>
    <t>GHG Per kBtu (tonnes)</t>
  </si>
  <si>
    <t>Energy::GHG Compared to Electricity</t>
  </si>
  <si>
    <t>Electricity (NSP MN 2015)</t>
  </si>
  <si>
    <t>1 kWh</t>
  </si>
  <si>
    <t xml:space="preserve">     0.000120 </t>
  </si>
  <si>
    <t>Natural gas</t>
  </si>
  <si>
    <t>Therms</t>
  </si>
  <si>
    <t xml:space="preserve">     0.000055 </t>
  </si>
  <si>
    <t>E-10 gasoline</t>
  </si>
  <si>
    <t>US gallon</t>
  </si>
  <si>
    <t xml:space="preserve">     0.000074 </t>
  </si>
  <si>
    <t>B-5 diesel</t>
  </si>
  <si>
    <t xml:space="preserve">     0.000083 </t>
  </si>
  <si>
    <t xml:space="preserve">Gasoline </t>
  </si>
  <si>
    <t>Diesel</t>
  </si>
  <si>
    <t>E-85</t>
  </si>
  <si>
    <t xml:space="preserve">     0.000078 </t>
  </si>
  <si>
    <t>Ethanol</t>
  </si>
  <si>
    <t xml:space="preserve">     0.000080 </t>
  </si>
  <si>
    <t>Aviation fuel</t>
  </si>
  <si>
    <t xml:space="preserve">     0.000070 </t>
  </si>
  <si>
    <t>Data source:</t>
  </si>
  <si>
    <t>Minnesota Public Building Enhanced Energy Efficiency Program (PBEEEP)</t>
  </si>
  <si>
    <t xml:space="preserve">The State of Minnesota requires gasoline and diesel fuels sold in the state be oxygenated by 10% and 5% ethanol respectively. </t>
  </si>
  <si>
    <t>"Fuel Economy Impact Analysis of RFG". US Environmental Protection Agency. 2007-08-14. http://www.epa.gov/oms/rfgecon.htm.</t>
  </si>
  <si>
    <t>GHG / unit (tonnes)</t>
  </si>
  <si>
    <t>kBtu / unit</t>
  </si>
  <si>
    <t>Summary Table</t>
  </si>
  <si>
    <t>Year 1</t>
  </si>
  <si>
    <t>Year 2</t>
  </si>
  <si>
    <t>Difference</t>
  </si>
  <si>
    <t>Tons CO2</t>
  </si>
  <si>
    <t>Tons CO3</t>
  </si>
  <si>
    <t>Total City Operations</t>
  </si>
  <si>
    <t>Percent Change</t>
  </si>
  <si>
    <t>City operations landfilled each year</t>
  </si>
  <si>
    <t>City operations incinerated each year</t>
  </si>
  <si>
    <t>Solid Waste</t>
  </si>
  <si>
    <t>GHG emission rates (tonnes/ton MSW processed</t>
  </si>
  <si>
    <t>Landfill</t>
  </si>
  <si>
    <t>Incinerator (HERC 2015)</t>
  </si>
  <si>
    <t>Program</t>
  </si>
  <si>
    <t>Number of buildings</t>
  </si>
  <si>
    <t xml:space="preserve">Genus </t>
  </si>
  <si>
    <t>Electricity</t>
  </si>
  <si>
    <t>Natural Gas</t>
  </si>
  <si>
    <t>Liquid Fuel</t>
  </si>
  <si>
    <t>Previous Year</t>
  </si>
  <si>
    <t>Current Year</t>
  </si>
  <si>
    <t>Emissions</t>
  </si>
  <si>
    <t xml:space="preserve">Using information provided in the previous sheets, the GHG assessment sheet automatically calculates emissions for city operations. Simply select your electric utility from the dropdown menu in cell E5. </t>
  </si>
  <si>
    <t xml:space="preserve">This table provides a summary of emissions by end use, and show changes over time. The graphs below provide a visual breakdown of emissions. </t>
  </si>
  <si>
    <r>
      <rPr>
        <b/>
        <sz val="11"/>
        <rFont val="Calibri"/>
        <family val="2"/>
      </rPr>
      <t xml:space="preserve">Thank you for your interest in the GreenStep Cities Steps 4 &amp; 5 program. </t>
    </r>
    <r>
      <rPr>
        <sz val="11"/>
        <color rgb="FF000000"/>
        <rFont val="Calibri"/>
        <family val="2"/>
      </rPr>
      <t xml:space="preserve">
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The green boxes indicate metrics that are eligible for Step 5 recognition if a city shows improvement between year 1 and year 2. The blue boxes indicate metrics that are used to calculate your city operations greenhouse gas inventory. </t>
    </r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</si>
  <si>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rFont val="Calibri"/>
        <family val="2"/>
      </rPr>
      <t xml:space="preserve">The green boxes indicate metrics that are eligible for Step 5 recognition if a city shows improvement between year 1 and year 2. The blue boxes indicate metrics that are used to calculate your city operations greenhouse gas inventory. </t>
    </r>
  </si>
  <si>
    <r>
      <t>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The green boxes indicate metrics that are eligible for Step 5 recognition if a city shows improvement between year 1 and year 2. The blue boxes indicate metrics that are used to calculate your city operations greenhouse gas inventory. </t>
    </r>
  </si>
  <si>
    <t>Previous Year Values (CO2)</t>
  </si>
  <si>
    <t>Current Year Values (CO2)</t>
  </si>
  <si>
    <t>N/A</t>
  </si>
  <si>
    <t>No</t>
  </si>
  <si>
    <t>Yes</t>
  </si>
  <si>
    <t>Basswood, Honeylocust, Northern Hackberry</t>
  </si>
  <si>
    <t>-</t>
  </si>
  <si>
    <r>
      <t xml:space="preserve">Enter any justification or explanation for variation of metrics: </t>
    </r>
    <r>
      <rPr>
        <b/>
        <sz val="11"/>
        <color rgb="FF000000"/>
        <rFont val="Arial"/>
        <family val="2"/>
      </rPr>
      <t>Numbers not currently ready for 2017.</t>
    </r>
  </si>
  <si>
    <t>Steps 4 &amp; 5 Metric Entry Form: FALCON HEIGHTS - 5/2018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</si>
</sst>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[$$-409]#,##0.00"/>
    <numFmt numFmtId="167" formatCode="&quot;$&quot;#,##0.00"/>
    <numFmt numFmtId="168" formatCode="0.000"/>
    <numFmt numFmtId="169" formatCode="0.000000"/>
  </numFmts>
  <fonts count="40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C000"/>
      <name val="Arial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b/>
      <sz val="22"/>
      <color rgb="FFFFFFFF"/>
      <name val="Calibri"/>
      <family val="2"/>
    </font>
    <font>
      <sz val="22"/>
      <color rgb="FF000000"/>
      <name val="Calibri"/>
      <family val="2"/>
    </font>
    <font>
      <b/>
      <i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theme="0"/>
      <name val="Arial"/>
      <family val="2"/>
    </font>
    <font>
      <sz val="12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u/>
      <sz val="11"/>
      <color theme="0"/>
      <name val="Calibri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5397"/>
      </patternFill>
    </fill>
    <fill>
      <patternFill patternType="solid">
        <fgColor theme="0"/>
        <bgColor rgb="FFFFFFFF"/>
      </patternFill>
    </fill>
    <fill>
      <patternFill patternType="solid">
        <fgColor rgb="FF005397"/>
        <bgColor rgb="FFFFFFFF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8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/>
    </xf>
    <xf numFmtId="3" fontId="19" fillId="9" borderId="17" xfId="1" applyNumberFormat="1" applyFont="1" applyFill="1" applyBorder="1" applyAlignment="1" applyProtection="1">
      <alignment horizontal="center" vertical="center"/>
      <protection locked="0"/>
    </xf>
    <xf numFmtId="3" fontId="19" fillId="9" borderId="22" xfId="1" applyNumberFormat="1" applyFont="1" applyFill="1" applyBorder="1" applyAlignment="1" applyProtection="1">
      <alignment horizontal="center" vertical="center"/>
      <protection locked="0"/>
    </xf>
    <xf numFmtId="0" fontId="20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1" fillId="0" borderId="0" xfId="0" applyFont="1"/>
    <xf numFmtId="0" fontId="21" fillId="3" borderId="0" xfId="0" applyFont="1" applyFill="1" applyBorder="1"/>
    <xf numFmtId="0" fontId="24" fillId="0" borderId="0" xfId="0" applyFont="1" applyAlignment="1"/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/>
    </xf>
    <xf numFmtId="10" fontId="9" fillId="7" borderId="5" xfId="0" applyNumberFormat="1" applyFont="1" applyFill="1" applyBorder="1" applyAlignment="1">
      <alignment horizontal="center" vertical="center"/>
    </xf>
    <xf numFmtId="10" fontId="9" fillId="8" borderId="4" xfId="0" applyNumberFormat="1" applyFont="1" applyFill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9" fillId="7" borderId="2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0" fontId="9" fillId="8" borderId="2" xfId="0" applyNumberFormat="1" applyFont="1" applyFill="1" applyBorder="1" applyAlignment="1">
      <alignment horizontal="center" vertical="center"/>
    </xf>
    <xf numFmtId="167" fontId="9" fillId="7" borderId="5" xfId="0" applyNumberFormat="1" applyFont="1" applyFill="1" applyBorder="1" applyAlignment="1">
      <alignment horizontal="center" vertical="center"/>
    </xf>
    <xf numFmtId="167" fontId="9" fillId="8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9" fillId="8" borderId="12" xfId="0" applyNumberFormat="1" applyFont="1" applyFill="1" applyBorder="1" applyAlignment="1">
      <alignment horizontal="center" vertical="center"/>
    </xf>
    <xf numFmtId="10" fontId="1" fillId="7" borderId="6" xfId="0" applyNumberFormat="1" applyFont="1" applyFill="1" applyBorder="1" applyAlignment="1">
      <alignment horizontal="center" vertical="center"/>
    </xf>
    <xf numFmtId="10" fontId="8" fillId="7" borderId="5" xfId="0" applyNumberFormat="1" applyFont="1" applyFill="1" applyBorder="1" applyAlignment="1">
      <alignment horizontal="center" vertical="center"/>
    </xf>
    <xf numFmtId="10" fontId="9" fillId="8" borderId="5" xfId="0" applyNumberFormat="1" applyFont="1" applyFill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7" fontId="1" fillId="7" borderId="5" xfId="0" applyNumberFormat="1" applyFont="1" applyFill="1" applyBorder="1" applyAlignment="1">
      <alignment horizontal="center" vertical="center"/>
    </xf>
    <xf numFmtId="167" fontId="1" fillId="8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" fillId="10" borderId="12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11" borderId="0" xfId="0" applyFont="1" applyFill="1" applyAlignment="1"/>
    <xf numFmtId="0" fontId="1" fillId="10" borderId="17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10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6" fontId="9" fillId="7" borderId="6" xfId="0" applyNumberFormat="1" applyFont="1" applyFill="1" applyBorder="1" applyAlignment="1">
      <alignment horizontal="center" vertical="center"/>
    </xf>
    <xf numFmtId="166" fontId="1" fillId="8" borderId="10" xfId="0" applyNumberFormat="1" applyFont="1" applyFill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1" fontId="0" fillId="11" borderId="0" xfId="0" applyNumberFormat="1" applyFont="1" applyFill="1" applyAlignment="1"/>
    <xf numFmtId="0" fontId="16" fillId="11" borderId="0" xfId="0" applyFont="1" applyFill="1" applyAlignment="1"/>
    <xf numFmtId="0" fontId="0" fillId="0" borderId="0" xfId="0" applyFont="1" applyAlignment="1"/>
    <xf numFmtId="0" fontId="0" fillId="11" borderId="0" xfId="0" applyFont="1" applyFill="1" applyBorder="1" applyAlignment="1"/>
    <xf numFmtId="0" fontId="3" fillId="2" borderId="2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3" fillId="12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4" fontId="29" fillId="11" borderId="17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0" fontId="31" fillId="11" borderId="0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4" fontId="29" fillId="11" borderId="18" xfId="0" applyNumberFormat="1" applyFont="1" applyFill="1" applyBorder="1" applyAlignment="1">
      <alignment horizontal="center"/>
    </xf>
    <xf numFmtId="4" fontId="1" fillId="0" borderId="6" xfId="0" applyNumberFormat="1" applyFont="1" applyBorder="1" applyAlignment="1">
      <alignment horizontal="center" vertical="center"/>
    </xf>
    <xf numFmtId="0" fontId="28" fillId="14" borderId="22" xfId="0" applyFont="1" applyFill="1" applyBorder="1" applyAlignment="1">
      <alignment horizontal="center" vertical="center" wrapText="1"/>
    </xf>
    <xf numFmtId="0" fontId="28" fillId="14" borderId="23" xfId="0" applyFont="1" applyFill="1" applyBorder="1" applyAlignment="1">
      <alignment horizontal="center" vertical="center" wrapText="1"/>
    </xf>
    <xf numFmtId="0" fontId="30" fillId="14" borderId="23" xfId="0" applyFont="1" applyFill="1" applyBorder="1" applyAlignment="1">
      <alignment horizontal="center" vertical="center" wrapText="1"/>
    </xf>
    <xf numFmtId="0" fontId="9" fillId="7" borderId="5" xfId="3" applyNumberFormat="1" applyFont="1" applyFill="1" applyBorder="1" applyAlignment="1">
      <alignment horizontal="center" vertical="center"/>
    </xf>
    <xf numFmtId="0" fontId="33" fillId="11" borderId="0" xfId="0" applyFont="1" applyFill="1" applyAlignment="1"/>
    <xf numFmtId="2" fontId="9" fillId="7" borderId="4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9" fillId="7" borderId="5" xfId="0" applyNumberFormat="1" applyFont="1" applyFill="1" applyBorder="1" applyAlignment="1">
      <alignment horizontal="center" vertical="center"/>
    </xf>
    <xf numFmtId="2" fontId="0" fillId="11" borderId="0" xfId="0" applyNumberFormat="1" applyFont="1" applyFill="1" applyAlignment="1"/>
    <xf numFmtId="2" fontId="1" fillId="7" borderId="5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0" fillId="14" borderId="24" xfId="0" applyFont="1" applyFill="1" applyBorder="1" applyAlignment="1">
      <alignment horizontal="center" vertical="center"/>
    </xf>
    <xf numFmtId="9" fontId="1" fillId="0" borderId="6" xfId="4" applyFont="1" applyBorder="1" applyAlignment="1">
      <alignment horizontal="center" vertical="center"/>
    </xf>
    <xf numFmtId="4" fontId="34" fillId="11" borderId="17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9" fontId="8" fillId="0" borderId="6" xfId="4" applyFont="1" applyBorder="1" applyAlignment="1">
      <alignment horizontal="center" vertical="center"/>
    </xf>
    <xf numFmtId="9" fontId="1" fillId="7" borderId="5" xfId="4" applyFont="1" applyFill="1" applyBorder="1" applyAlignment="1">
      <alignment vertical="center" wrapText="1"/>
    </xf>
    <xf numFmtId="9" fontId="1" fillId="7" borderId="5" xfId="4" applyFont="1" applyFill="1" applyBorder="1" applyAlignment="1">
      <alignment horizontal="center" vertical="center"/>
    </xf>
    <xf numFmtId="9" fontId="1" fillId="8" borderId="3" xfId="4" applyFont="1" applyFill="1" applyBorder="1" applyAlignment="1">
      <alignment horizontal="center" vertical="center"/>
    </xf>
    <xf numFmtId="9" fontId="1" fillId="0" borderId="5" xfId="4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9" fontId="1" fillId="7" borderId="2" xfId="4" applyFont="1" applyFill="1" applyBorder="1" applyAlignment="1">
      <alignment horizontal="center" vertical="center"/>
    </xf>
    <xf numFmtId="9" fontId="1" fillId="8" borderId="2" xfId="4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10" fontId="9" fillId="7" borderId="17" xfId="0" applyNumberFormat="1" applyFont="1" applyFill="1" applyBorder="1" applyAlignment="1">
      <alignment horizontal="center" vertical="center"/>
    </xf>
    <xf numFmtId="10" fontId="9" fillId="8" borderId="17" xfId="0" applyNumberFormat="1" applyFont="1" applyFill="1" applyBorder="1" applyAlignment="1">
      <alignment horizontal="center" vertical="center"/>
    </xf>
    <xf numFmtId="10" fontId="1" fillId="7" borderId="17" xfId="0" applyNumberFormat="1" applyFont="1" applyFill="1" applyBorder="1" applyAlignment="1">
      <alignment horizontal="center" vertical="center"/>
    </xf>
    <xf numFmtId="10" fontId="1" fillId="8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0" fontId="7" fillId="7" borderId="34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7" fillId="7" borderId="36" xfId="0" applyNumberFormat="1" applyFont="1" applyFill="1" applyBorder="1" applyAlignment="1">
      <alignment horizontal="center" vertical="center"/>
    </xf>
    <xf numFmtId="10" fontId="1" fillId="8" borderId="33" xfId="0" applyNumberFormat="1" applyFont="1" applyFill="1" applyBorder="1" applyAlignment="1">
      <alignment horizontal="center" vertical="center"/>
    </xf>
    <xf numFmtId="10" fontId="1" fillId="0" borderId="36" xfId="0" applyNumberFormat="1" applyFont="1" applyBorder="1" applyAlignment="1">
      <alignment horizontal="center" vertical="center"/>
    </xf>
    <xf numFmtId="3" fontId="1" fillId="7" borderId="17" xfId="0" applyNumberFormat="1" applyFont="1" applyFill="1" applyBorder="1" applyAlignment="1">
      <alignment horizontal="center" vertical="center"/>
    </xf>
    <xf numFmtId="3" fontId="1" fillId="7" borderId="6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10" fontId="8" fillId="7" borderId="17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9" fillId="10" borderId="1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33" fillId="11" borderId="0" xfId="0" applyNumberFormat="1" applyFont="1" applyFill="1" applyBorder="1" applyAlignment="1">
      <alignment horizontal="center"/>
    </xf>
    <xf numFmtId="0" fontId="33" fillId="11" borderId="0" xfId="0" applyFont="1" applyFill="1" applyBorder="1" applyAlignment="1">
      <alignment horizontal="right"/>
    </xf>
    <xf numFmtId="0" fontId="31" fillId="11" borderId="0" xfId="0" applyFont="1" applyFill="1" applyAlignment="1"/>
    <xf numFmtId="0" fontId="31" fillId="11" borderId="0" xfId="0" applyFont="1" applyFill="1" applyAlignment="1">
      <alignment horizontal="center"/>
    </xf>
    <xf numFmtId="0" fontId="31" fillId="11" borderId="0" xfId="0" applyFont="1" applyFill="1" applyAlignment="1">
      <alignment horizontal="right" vertical="center"/>
    </xf>
    <xf numFmtId="2" fontId="31" fillId="11" borderId="0" xfId="0" applyNumberFormat="1" applyFont="1" applyFill="1" applyAlignment="1">
      <alignment horizontal="center" vertical="center"/>
    </xf>
    <xf numFmtId="168" fontId="31" fillId="11" borderId="0" xfId="0" applyNumberFormat="1" applyFont="1" applyFill="1" applyBorder="1" applyAlignment="1"/>
    <xf numFmtId="0" fontId="31" fillId="11" borderId="0" xfId="0" applyFont="1" applyFill="1" applyBorder="1" applyAlignment="1">
      <alignment horizontal="right"/>
    </xf>
    <xf numFmtId="2" fontId="31" fillId="11" borderId="0" xfId="0" applyNumberFormat="1" applyFont="1" applyFill="1" applyBorder="1" applyAlignment="1">
      <alignment horizontal="center"/>
    </xf>
    <xf numFmtId="0" fontId="31" fillId="11" borderId="0" xfId="0" applyFont="1" applyFill="1" applyBorder="1" applyAlignment="1">
      <alignment horizontal="center"/>
    </xf>
    <xf numFmtId="0" fontId="35" fillId="11" borderId="0" xfId="0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 vertical="center" wrapText="1"/>
    </xf>
    <xf numFmtId="0" fontId="36" fillId="11" borderId="0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horizontal="right" vertical="center"/>
    </xf>
    <xf numFmtId="169" fontId="37" fillId="11" borderId="0" xfId="0" applyNumberFormat="1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vertical="center"/>
    </xf>
    <xf numFmtId="0" fontId="37" fillId="11" borderId="0" xfId="0" applyFont="1" applyFill="1" applyBorder="1" applyAlignment="1"/>
    <xf numFmtId="0" fontId="8" fillId="6" borderId="17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7" borderId="22" xfId="0" applyFont="1" applyFill="1" applyBorder="1" applyAlignment="1">
      <alignment horizontal="center" vertical="center"/>
    </xf>
    <xf numFmtId="3" fontId="9" fillId="7" borderId="22" xfId="0" applyNumberFormat="1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/>
    </xf>
    <xf numFmtId="10" fontId="9" fillId="7" borderId="22" xfId="0" applyNumberFormat="1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10" fontId="9" fillId="7" borderId="37" xfId="0" applyNumberFormat="1" applyFont="1" applyFill="1" applyBorder="1" applyAlignment="1">
      <alignment horizontal="center" vertical="center"/>
    </xf>
    <xf numFmtId="0" fontId="39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>
      <alignment horizontal="center" vertical="center" wrapText="1"/>
    </xf>
    <xf numFmtId="3" fontId="9" fillId="7" borderId="5" xfId="3" applyNumberFormat="1" applyFont="1" applyFill="1" applyBorder="1" applyAlignment="1">
      <alignment horizontal="center" vertical="center"/>
    </xf>
    <xf numFmtId="3" fontId="1" fillId="8" borderId="2" xfId="3" applyNumberFormat="1" applyFont="1" applyFill="1" applyBorder="1" applyAlignment="1">
      <alignment horizontal="center" vertical="center"/>
    </xf>
    <xf numFmtId="3" fontId="1" fillId="0" borderId="5" xfId="3" applyNumberFormat="1" applyFont="1" applyBorder="1" applyAlignment="1">
      <alignment horizontal="center" vertical="center"/>
    </xf>
    <xf numFmtId="10" fontId="8" fillId="8" borderId="35" xfId="0" applyNumberFormat="1" applyFont="1" applyFill="1" applyBorder="1" applyAlignment="1">
      <alignment horizontal="center" vertical="center"/>
    </xf>
    <xf numFmtId="10" fontId="8" fillId="0" borderId="34" xfId="0" applyNumberFormat="1" applyFont="1" applyBorder="1" applyAlignment="1">
      <alignment horizontal="center" vertical="center"/>
    </xf>
    <xf numFmtId="10" fontId="8" fillId="7" borderId="34" xfId="0" applyNumberFormat="1" applyFont="1" applyFill="1" applyBorder="1" applyAlignment="1">
      <alignment horizontal="center" vertical="center"/>
    </xf>
    <xf numFmtId="3" fontId="1" fillId="8" borderId="17" xfId="0" applyNumberFormat="1" applyFont="1" applyFill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4" fontId="8" fillId="7" borderId="17" xfId="0" applyNumberFormat="1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3" fontId="1" fillId="8" borderId="11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center" vertical="center"/>
    </xf>
    <xf numFmtId="3" fontId="9" fillId="8" borderId="12" xfId="0" applyNumberFormat="1" applyFont="1" applyFill="1" applyBorder="1" applyAlignment="1">
      <alignment horizontal="center" vertical="center"/>
    </xf>
    <xf numFmtId="10" fontId="8" fillId="8" borderId="17" xfId="0" applyNumberFormat="1" applyFont="1" applyFill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3" fontId="7" fillId="7" borderId="37" xfId="0" applyNumberFormat="1" applyFont="1" applyFill="1" applyBorder="1" applyAlignment="1">
      <alignment horizontal="center" vertical="center" wrapText="1"/>
    </xf>
    <xf numFmtId="3" fontId="7" fillId="7" borderId="37" xfId="0" applyNumberFormat="1" applyFont="1" applyFill="1" applyBorder="1" applyAlignment="1">
      <alignment horizontal="center" vertical="center"/>
    </xf>
    <xf numFmtId="3" fontId="7" fillId="8" borderId="12" xfId="0" applyNumberFormat="1" applyFont="1" applyFill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8" fillId="6" borderId="17" xfId="0" applyFont="1" applyFill="1" applyBorder="1" applyAlignment="1">
      <alignment horizontal="left" vertical="center"/>
    </xf>
    <xf numFmtId="0" fontId="4" fillId="0" borderId="17" xfId="0" applyFont="1" applyBorder="1"/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0" fontId="1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Border="1"/>
    <xf numFmtId="0" fontId="4" fillId="0" borderId="15" xfId="0" applyFont="1" applyBorder="1"/>
    <xf numFmtId="0" fontId="8" fillId="6" borderId="7" xfId="0" applyFont="1" applyFill="1" applyBorder="1" applyAlignment="1">
      <alignment horizontal="left" vertical="center"/>
    </xf>
    <xf numFmtId="0" fontId="4" fillId="0" borderId="13" xfId="0" applyFont="1" applyBorder="1"/>
    <xf numFmtId="0" fontId="8" fillId="6" borderId="2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/>
    <xf numFmtId="0" fontId="1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3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4" fillId="10" borderId="3" xfId="0" applyFont="1" applyFill="1" applyBorder="1"/>
    <xf numFmtId="0" fontId="4" fillId="10" borderId="4" xfId="0" applyFont="1" applyFill="1" applyBorder="1"/>
    <xf numFmtId="0" fontId="1" fillId="10" borderId="17" xfId="0" applyFont="1" applyFill="1" applyBorder="1" applyAlignment="1">
      <alignment horizontal="left" vertical="center" wrapText="1"/>
    </xf>
    <xf numFmtId="0" fontId="4" fillId="10" borderId="1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22" fillId="0" borderId="20" xfId="0" applyFont="1" applyBorder="1"/>
    <xf numFmtId="0" fontId="22" fillId="0" borderId="21" xfId="0" applyFont="1" applyBorder="1"/>
    <xf numFmtId="0" fontId="16" fillId="3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3" fillId="0" borderId="3" xfId="0" applyFont="1" applyBorder="1"/>
    <xf numFmtId="0" fontId="13" fillId="0" borderId="4" xfId="0" applyFont="1" applyBorder="1"/>
    <xf numFmtId="0" fontId="1" fillId="0" borderId="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0" fillId="0" borderId="17" xfId="0" applyFont="1" applyBorder="1" applyAlignment="1">
      <alignment vertical="center"/>
    </xf>
    <xf numFmtId="0" fontId="8" fillId="6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5" fillId="6" borderId="2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17" xfId="0" applyFont="1" applyBorder="1" applyAlignment="1"/>
    <xf numFmtId="0" fontId="1" fillId="0" borderId="10" xfId="0" applyFont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center" wrapText="1"/>
    </xf>
    <xf numFmtId="0" fontId="13" fillId="0" borderId="17" xfId="0" applyFont="1" applyBorder="1"/>
    <xf numFmtId="0" fontId="1" fillId="10" borderId="10" xfId="0" applyFont="1" applyFill="1" applyBorder="1" applyAlignment="1">
      <alignment horizontal="left" vertical="center" wrapText="1"/>
    </xf>
    <xf numFmtId="0" fontId="4" fillId="10" borderId="11" xfId="0" applyFont="1" applyFill="1" applyBorder="1"/>
    <xf numFmtId="0" fontId="4" fillId="10" borderId="12" xfId="0" applyFont="1" applyFill="1" applyBorder="1"/>
    <xf numFmtId="0" fontId="8" fillId="6" borderId="10" xfId="0" applyFont="1" applyFill="1" applyBorder="1" applyAlignment="1">
      <alignment horizontal="left" vertical="center" wrapText="1"/>
    </xf>
    <xf numFmtId="0" fontId="13" fillId="0" borderId="11" xfId="0" applyFont="1" applyBorder="1"/>
    <xf numFmtId="0" fontId="13" fillId="0" borderId="12" xfId="0" applyFont="1" applyBorder="1"/>
    <xf numFmtId="0" fontId="1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3" fillId="2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0" fillId="10" borderId="25" xfId="0" applyFont="1" applyFill="1" applyBorder="1" applyAlignment="1">
      <alignment horizontal="center"/>
    </xf>
    <xf numFmtId="0" fontId="0" fillId="10" borderId="27" xfId="0" applyFont="1" applyFill="1" applyBorder="1" applyAlignment="1">
      <alignment horizontal="center"/>
    </xf>
    <xf numFmtId="0" fontId="16" fillId="11" borderId="28" xfId="0" applyFont="1" applyFill="1" applyBorder="1" applyAlignment="1">
      <alignment horizontal="center"/>
    </xf>
    <xf numFmtId="0" fontId="0" fillId="11" borderId="29" xfId="0" applyFont="1" applyFill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0" fillId="10" borderId="25" xfId="0" applyFont="1" applyFill="1" applyBorder="1" applyAlignment="1" applyProtection="1">
      <alignment horizontal="center"/>
      <protection locked="0"/>
    </xf>
    <xf numFmtId="0" fontId="0" fillId="10" borderId="26" xfId="0" applyFont="1" applyFill="1" applyBorder="1" applyAlignment="1" applyProtection="1">
      <alignment horizontal="center"/>
      <protection locked="0"/>
    </xf>
    <xf numFmtId="0" fontId="0" fillId="10" borderId="27" xfId="0" applyFont="1" applyFill="1" applyBorder="1" applyAlignment="1" applyProtection="1">
      <alignment horizontal="center"/>
      <protection locked="0"/>
    </xf>
    <xf numFmtId="0" fontId="16" fillId="11" borderId="0" xfId="0" applyFont="1" applyFill="1" applyAlignment="1">
      <alignment horizontal="left" vertical="top" wrapText="1"/>
    </xf>
    <xf numFmtId="0" fontId="37" fillId="11" borderId="0" xfId="0" applyFont="1" applyFill="1" applyBorder="1" applyAlignment="1">
      <alignment vertical="center" wrapText="1"/>
    </xf>
    <xf numFmtId="0" fontId="38" fillId="11" borderId="0" xfId="2" applyFont="1" applyFill="1" applyBorder="1" applyAlignment="1">
      <alignment vertical="center" wrapText="1"/>
    </xf>
    <xf numFmtId="0" fontId="37" fillId="11" borderId="0" xfId="0" applyFont="1" applyFill="1" applyBorder="1" applyAlignment="1">
      <alignment vertical="center"/>
    </xf>
    <xf numFmtId="0" fontId="35" fillId="11" borderId="0" xfId="0" applyFont="1" applyFill="1" applyBorder="1" applyAlignment="1">
      <alignment vertical="center"/>
    </xf>
    <xf numFmtId="0" fontId="35" fillId="11" borderId="0" xfId="0" applyFont="1" applyFill="1" applyBorder="1" applyAlignment="1">
      <alignment horizontal="center" vertical="center" wrapText="1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198"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A00"/>
      <color rgb="FF005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</a:t>
            </a:r>
          </a:p>
          <a:p>
            <a:pPr>
              <a:defRPr/>
            </a:pPr>
            <a:r>
              <a:rPr lang="en-US" b="1"/>
              <a:t>Previous Year </a:t>
            </a:r>
            <a:r>
              <a:rPr lang="en-US"/>
              <a:t>(Tonnes of CO2)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920669291338583"/>
          <c:y val="0.27758967629046372"/>
          <c:w val="0.48665177624789718"/>
          <c:h val="0.6167577687601336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AC-4FFC-B689-551226D91EC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AC-4FFC-B689-551226D91ECB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AC-4FFC-B689-551226D91ECB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AC-4FFC-B689-551226D91ECB}"/>
              </c:ext>
            </c:extLst>
          </c:dPt>
          <c:dLbls>
            <c:dLbl>
              <c:idx val="0"/>
              <c:layout>
                <c:manualLayout>
                  <c:x val="3.7491141732283462E-2"/>
                  <c:y val="-0.1033719743365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C-4FFC-B689-551226D91ECB}"/>
                </c:ext>
              </c:extLst>
            </c:dLbl>
            <c:dLbl>
              <c:idx val="1"/>
              <c:layout>
                <c:manualLayout>
                  <c:x val="-9.5124781277340337E-2"/>
                  <c:y val="2.53973461650627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AC-4FFC-B689-551226D91ECB}"/>
                </c:ext>
              </c:extLst>
            </c:dLbl>
            <c:dLbl>
              <c:idx val="2"/>
              <c:layout>
                <c:manualLayout>
                  <c:x val="-5.2246828521434821E-2"/>
                  <c:y val="6.91375036453776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AC-4FFC-B689-551226D91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Inventory'!$Q$5:$Q$8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C-4FFC-B689-551226D9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Operations Emissions Summary </a:t>
            </a:r>
          </a:p>
          <a:p>
            <a:pPr>
              <a:defRPr/>
            </a:pPr>
            <a:r>
              <a:rPr lang="en-US" b="1"/>
              <a:t>Current</a:t>
            </a:r>
            <a:r>
              <a:rPr lang="en-US" b="1" baseline="0"/>
              <a:t> Year </a:t>
            </a:r>
            <a:r>
              <a:rPr lang="en-US" baseline="0"/>
              <a:t>(Tonnes of CO2)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254104195879625"/>
          <c:y val="3.0567685589519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582094703915433"/>
          <c:y val="0.32067909495502783"/>
          <c:w val="0.408393940384008"/>
          <c:h val="0.65397302081425868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6C-4D16-A2BB-65D42B1F180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6C-4D16-A2BB-65D42B1F180C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6C-4D16-A2BB-65D42B1F180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6C-4D16-A2BB-65D42B1F180C}"/>
              </c:ext>
            </c:extLst>
          </c:dPt>
          <c:dLbls>
            <c:dLbl>
              <c:idx val="0"/>
              <c:layout>
                <c:manualLayout>
                  <c:x val="5.7824693788276468E-2"/>
                  <c:y val="-0.14460484106153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6C-4D16-A2BB-65D42B1F180C}"/>
                </c:ext>
              </c:extLst>
            </c:dLbl>
            <c:dLbl>
              <c:idx val="1"/>
              <c:layout>
                <c:manualLayout>
                  <c:x val="-7.0246359616006934E-2"/>
                  <c:y val="3.6821167004779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6C-4D16-A2BB-65D42B1F180C}"/>
                </c:ext>
              </c:extLst>
            </c:dLbl>
            <c:dLbl>
              <c:idx val="2"/>
              <c:layout>
                <c:manualLayout>
                  <c:x val="-6.2079396325459314E-2"/>
                  <c:y val="-2.07298046077573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C-4D16-A2BB-65D42B1F180C}"/>
                </c:ext>
              </c:extLst>
            </c:dLbl>
            <c:dLbl>
              <c:idx val="3"/>
              <c:layout>
                <c:manualLayout>
                  <c:x val="3.419264372775321E-3"/>
                  <c:y val="-7.96754117525706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6C-4D16-A2BB-65D42B1F18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'City Operations GHG Inventory'!$M$5:$O$8</c:f>
              <c:strCache>
                <c:ptCount val="4"/>
                <c:pt idx="0">
                  <c:v>Buildings and Lighting</c:v>
                </c:pt>
                <c:pt idx="1">
                  <c:v>City Fleet    </c:v>
                </c:pt>
                <c:pt idx="2">
                  <c:v>Water and Wastewater</c:v>
                </c:pt>
                <c:pt idx="3">
                  <c:v>Waste</c:v>
                </c:pt>
              </c:strCache>
            </c:strRef>
          </c:cat>
          <c:val>
            <c:numRef>
              <c:f>'City Operations GHG Inventory'!$R$5:$R$8</c:f>
              <c:numCache>
                <c:formatCode>#,##0.00</c:formatCode>
                <c:ptCount val="4"/>
                <c:pt idx="0">
                  <c:v>97.33024859999999</c:v>
                </c:pt>
                <c:pt idx="1">
                  <c:v>13.341686315789472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C-4D16-A2BB-65D42B1F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</a:t>
            </a:r>
            <a:r>
              <a:rPr lang="en-US" baseline="0"/>
              <a:t> Operations Emissions by Energy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67435745924414E-2"/>
          <c:y val="0.17171279681865076"/>
          <c:w val="0.86804418197725286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'City Operations GHG Inventory'!$I$43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Inventory'!$J$43:$K$43</c:f>
              <c:numCache>
                <c:formatCode>0.00</c:formatCode>
                <c:ptCount val="2"/>
                <c:pt idx="0">
                  <c:v>0</c:v>
                </c:pt>
                <c:pt idx="1">
                  <c:v>48.693554999999996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2-46A1-8254-33C2D1B8F4A8}"/>
            </c:ext>
          </c:extLst>
        </c:ser>
        <c:ser>
          <c:idx val="1"/>
          <c:order val="1"/>
          <c:tx>
            <c:strRef>
              <c:f>'City Operations GHG Inventory'!$I$44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Inventory'!$J$44:$K$44</c:f>
              <c:numCache>
                <c:formatCode>0.00</c:formatCode>
                <c:ptCount val="2"/>
                <c:pt idx="0">
                  <c:v>0</c:v>
                </c:pt>
                <c:pt idx="1">
                  <c:v>48.636693600000001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D2-46A1-8254-33C2D1B8F4A8}"/>
            </c:ext>
          </c:extLst>
        </c:ser>
        <c:ser>
          <c:idx val="2"/>
          <c:order val="2"/>
          <c:tx>
            <c:strRef>
              <c:f>'City Operations GHG Inventory'!$I$45</c:f>
              <c:strCache>
                <c:ptCount val="1"/>
                <c:pt idx="0">
                  <c:v>Liquid Fuel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Inventory'!$J$45:$K$45</c:f>
              <c:numCache>
                <c:formatCode>0.00</c:formatCode>
                <c:ptCount val="2"/>
                <c:pt idx="0">
                  <c:v>0</c:v>
                </c:pt>
                <c:pt idx="1">
                  <c:v>13.341686315789472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1-8254-33C2D1B8F4A8}"/>
            </c:ext>
          </c:extLst>
        </c:ser>
        <c:ser>
          <c:idx val="3"/>
          <c:order val="3"/>
          <c:tx>
            <c:strRef>
              <c:f>'City Operations GHG Inventory'!$I$46</c:f>
              <c:strCache>
                <c:ptCount val="1"/>
                <c:pt idx="0">
                  <c:v>Waste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88888888888888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2-46A1-8254-33C2D1B8F4A8}"/>
                </c:ext>
              </c:extLst>
            </c:dLbl>
            <c:dLbl>
              <c:idx val="1"/>
              <c:layout>
                <c:manualLayout>
                  <c:x val="7.5000000000000108E-2"/>
                  <c:y val="-4.2437781360066642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2-46A1-8254-33C2D1B8F4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'City Operations GHG Inventory'!$J$42:$K$42</c:f>
              <c:strCache>
                <c:ptCount val="2"/>
                <c:pt idx="0">
                  <c:v>Previous Year</c:v>
                </c:pt>
                <c:pt idx="1">
                  <c:v>Current Year</c:v>
                </c:pt>
              </c:strCache>
            </c:strRef>
          </c:cat>
          <c:val>
            <c:numRef>
              <c:f>'City Operations GHG Inventory'!$J$46:$K$46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D2-46A1-8254-33C2D1B8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375721032"/>
        <c:axId val="375721424"/>
      </c:barChart>
      <c:catAx>
        <c:axId val="375721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721424"/>
        <c:crosses val="autoZero"/>
        <c:auto val="1"/>
        <c:lblAlgn val="ctr"/>
        <c:lblOffset val="100"/>
        <c:noMultiLvlLbl val="0"/>
      </c:catAx>
      <c:valAx>
        <c:axId val="375721424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72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11</xdr:col>
      <xdr:colOff>19685</xdr:colOff>
      <xdr:row>6</xdr:row>
      <xdr:rowOff>62181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"/>
          <a:ext cx="8423275" cy="121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9</xdr:row>
      <xdr:rowOff>187325</xdr:rowOff>
    </xdr:from>
    <xdr:to>
      <xdr:col>16</xdr:col>
      <xdr:colOff>863600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628D8-C55F-4B2F-9949-B7B615605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266700</xdr:colOff>
      <xdr:row>9</xdr:row>
      <xdr:rowOff>209550</xdr:rowOff>
    </xdr:from>
    <xdr:to>
      <xdr:col>21</xdr:col>
      <xdr:colOff>6350</xdr:colOff>
      <xdr:row>17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849288-B16B-4DEA-9198-C320AAEBE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520700</xdr:colOff>
      <xdr:row>18</xdr:row>
      <xdr:rowOff>212724</xdr:rowOff>
    </xdr:from>
    <xdr:to>
      <xdr:col>20</xdr:col>
      <xdr:colOff>184150</xdr:colOff>
      <xdr:row>29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BB843E-C2ED-4473-8729-352B2A22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pa.gov/oms/rfgeco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AC1004"/>
  <sheetViews>
    <sheetView showGridLines="0" tabSelected="1" zoomScale="90" zoomScaleNormal="90" workbookViewId="0">
      <selection activeCell="B9" sqref="B9:K9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5.85546875" customWidth="1"/>
    <col min="8" max="8" width="15.85546875" style="116" hidden="1" customWidth="1"/>
    <col min="9" max="10" width="11.7109375" customWidth="1"/>
    <col min="11" max="11" width="14.140625" customWidth="1"/>
    <col min="12" max="27" width="7.42578125" customWidth="1"/>
  </cols>
  <sheetData>
    <row r="1" spans="1:27" s="86" customFormat="1" ht="15" customHeight="1" x14ac:dyDescent="0.25">
      <c r="H1" s="116"/>
    </row>
    <row r="2" spans="1:27" s="86" customFormat="1" ht="15" customHeight="1" x14ac:dyDescent="0.25">
      <c r="H2" s="116"/>
    </row>
    <row r="3" spans="1:27" s="86" customFormat="1" ht="15" customHeight="1" x14ac:dyDescent="0.25">
      <c r="H3" s="116"/>
    </row>
    <row r="4" spans="1:27" s="86" customFormat="1" ht="15" customHeight="1" x14ac:dyDescent="0.25">
      <c r="H4" s="116"/>
    </row>
    <row r="5" spans="1:27" s="86" customFormat="1" ht="15" customHeight="1" x14ac:dyDescent="0.25">
      <c r="H5" s="116"/>
    </row>
    <row r="6" spans="1:27" s="86" customFormat="1" ht="15" customHeight="1" x14ac:dyDescent="0.25">
      <c r="H6" s="116"/>
    </row>
    <row r="7" spans="1:27" ht="14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9" customFormat="1" ht="39" customHeight="1" x14ac:dyDescent="0.45">
      <c r="A8" s="87"/>
      <c r="B8" s="310" t="s">
        <v>304</v>
      </c>
      <c r="C8" s="311"/>
      <c r="D8" s="311"/>
      <c r="E8" s="311"/>
      <c r="F8" s="311"/>
      <c r="G8" s="311"/>
      <c r="H8" s="311"/>
      <c r="I8" s="311"/>
      <c r="J8" s="311"/>
      <c r="K8" s="312"/>
      <c r="L8" s="88"/>
      <c r="M8" s="88"/>
      <c r="N8" s="87"/>
      <c r="O8" s="87"/>
      <c r="P8" s="87"/>
      <c r="Q8" s="296"/>
      <c r="R8" s="297"/>
      <c r="S8" s="297"/>
      <c r="T8" s="297"/>
      <c r="U8" s="297"/>
      <c r="V8" s="87"/>
      <c r="W8" s="87"/>
      <c r="X8" s="87"/>
      <c r="Y8" s="87"/>
      <c r="Z8" s="87"/>
      <c r="AA8" s="87"/>
    </row>
    <row r="9" spans="1:27" ht="100.5" customHeight="1" x14ac:dyDescent="0.25">
      <c r="A9" s="1"/>
      <c r="B9" s="313" t="s">
        <v>293</v>
      </c>
      <c r="C9" s="314"/>
      <c r="D9" s="314"/>
      <c r="E9" s="314"/>
      <c r="F9" s="314"/>
      <c r="G9" s="314"/>
      <c r="H9" s="314"/>
      <c r="I9" s="314"/>
      <c r="J9" s="314"/>
      <c r="K9" s="315"/>
      <c r="L9" s="3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3" customHeight="1" x14ac:dyDescent="0.25">
      <c r="A10" s="1"/>
      <c r="B10" s="302" t="s">
        <v>4</v>
      </c>
      <c r="C10" s="291"/>
      <c r="D10" s="291"/>
      <c r="E10" s="291"/>
      <c r="F10" s="291"/>
      <c r="G10" s="291"/>
      <c r="H10" s="291"/>
      <c r="I10" s="291"/>
      <c r="J10" s="291"/>
      <c r="K10" s="291"/>
      <c r="L10" s="3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9.75" customHeight="1" x14ac:dyDescent="0.25">
      <c r="A12" s="1"/>
      <c r="B12" s="301" t="s">
        <v>7</v>
      </c>
      <c r="C12" s="279"/>
      <c r="D12" s="279"/>
      <c r="E12" s="279"/>
      <c r="F12" s="280"/>
      <c r="G12" s="4" t="s">
        <v>3</v>
      </c>
      <c r="H12" s="7" t="s">
        <v>225</v>
      </c>
      <c r="I12" s="7" t="s">
        <v>204</v>
      </c>
      <c r="J12" s="5" t="s">
        <v>205</v>
      </c>
      <c r="K12" s="5" t="s">
        <v>206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3.75" customHeight="1" x14ac:dyDescent="0.25">
      <c r="A13" s="1"/>
      <c r="B13" s="282" t="s">
        <v>9</v>
      </c>
      <c r="C13" s="283"/>
      <c r="D13" s="283"/>
      <c r="E13" s="283"/>
      <c r="F13" s="283"/>
      <c r="G13" s="283"/>
      <c r="H13" s="283"/>
      <c r="I13" s="283"/>
      <c r="J13" s="283"/>
      <c r="K13" s="28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69.75" customHeight="1" x14ac:dyDescent="0.25">
      <c r="A14" s="1"/>
      <c r="B14" s="133">
        <v>1.1000000000000001</v>
      </c>
      <c r="C14" s="284" t="s">
        <v>10</v>
      </c>
      <c r="D14" s="285"/>
      <c r="E14" s="285"/>
      <c r="F14" s="285"/>
      <c r="G14" s="128" t="s">
        <v>14</v>
      </c>
      <c r="H14" s="134"/>
      <c r="I14" s="134">
        <v>298.51</v>
      </c>
      <c r="J14" s="135">
        <v>303.81</v>
      </c>
      <c r="K14" s="136">
        <f>IF((J14)="","",J14-I14)</f>
        <v>5.3000000000000114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69.75" customHeight="1" x14ac:dyDescent="0.25">
      <c r="A15" s="1"/>
      <c r="B15" s="129">
        <v>1.2</v>
      </c>
      <c r="C15" s="286" t="s">
        <v>16</v>
      </c>
      <c r="D15" s="287"/>
      <c r="E15" s="287"/>
      <c r="F15" s="288"/>
      <c r="G15" s="8" t="s">
        <v>17</v>
      </c>
      <c r="H15" s="130"/>
      <c r="I15" s="130">
        <v>1.06</v>
      </c>
      <c r="J15" s="131">
        <v>1.05</v>
      </c>
      <c r="K15" s="132">
        <f t="shared" ref="K15" si="0">IF((J15)="","",J15-I15)</f>
        <v>-1.0000000000000009E-2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69.75" customHeight="1" x14ac:dyDescent="0.25">
      <c r="A16" s="1"/>
      <c r="B16" s="15">
        <v>1.3</v>
      </c>
      <c r="C16" s="281" t="s">
        <v>21</v>
      </c>
      <c r="D16" s="279"/>
      <c r="E16" s="279"/>
      <c r="F16" s="280"/>
      <c r="G16" s="29" t="s">
        <v>23</v>
      </c>
      <c r="H16" s="134"/>
      <c r="I16" s="10">
        <v>1.32</v>
      </c>
      <c r="J16" s="17">
        <v>1.71</v>
      </c>
      <c r="K16" s="12">
        <f>IF((J16)="","",J16-I16)</f>
        <v>0.3899999999999999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116" customFormat="1" ht="69.75" customHeight="1" x14ac:dyDescent="0.25">
      <c r="A17" s="1"/>
      <c r="B17" s="4" t="s">
        <v>207</v>
      </c>
      <c r="C17" s="303" t="s">
        <v>208</v>
      </c>
      <c r="D17" s="304"/>
      <c r="E17" s="304"/>
      <c r="F17" s="305"/>
      <c r="G17" s="117" t="s">
        <v>213</v>
      </c>
      <c r="H17" s="130"/>
      <c r="I17" s="256"/>
      <c r="J17" s="257">
        <v>112935</v>
      </c>
      <c r="K17" s="258">
        <f t="shared" ref="K17" si="1">IF((J17)="","",J17-I17)</f>
        <v>112935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116" customFormat="1" ht="69.75" customHeight="1" x14ac:dyDescent="0.25">
      <c r="A18" s="1"/>
      <c r="B18" s="4" t="s">
        <v>207</v>
      </c>
      <c r="C18" s="303" t="s">
        <v>210</v>
      </c>
      <c r="D18" s="306"/>
      <c r="E18" s="306"/>
      <c r="F18" s="307"/>
      <c r="G18" s="118" t="s">
        <v>211</v>
      </c>
      <c r="H18" s="134"/>
      <c r="I18" s="256"/>
      <c r="J18" s="257">
        <v>8844</v>
      </c>
      <c r="K18" s="258">
        <f>IF((J18)="","",J18-I18)</f>
        <v>8844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1.25" customHeight="1" x14ac:dyDescent="0.25">
      <c r="A19" s="1"/>
      <c r="B19" s="300" t="s">
        <v>28</v>
      </c>
      <c r="C19" s="291"/>
      <c r="D19" s="291"/>
      <c r="E19" s="291"/>
      <c r="F19" s="291"/>
      <c r="G19" s="291"/>
      <c r="H19" s="291"/>
      <c r="I19" s="291"/>
      <c r="J19" s="291"/>
      <c r="K19" s="29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69.75" customHeight="1" x14ac:dyDescent="0.25">
      <c r="A20" s="1"/>
      <c r="B20" s="28">
        <v>1.4</v>
      </c>
      <c r="C20" s="293" t="s">
        <v>33</v>
      </c>
      <c r="D20" s="283"/>
      <c r="E20" s="283"/>
      <c r="F20" s="294"/>
      <c r="G20" s="193" t="s">
        <v>36</v>
      </c>
      <c r="H20" s="191"/>
      <c r="I20" s="261">
        <v>1</v>
      </c>
      <c r="J20" s="259">
        <v>1</v>
      </c>
      <c r="K20" s="260">
        <f>IF((J20)="","",J20-I20)</f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69.75" customHeight="1" x14ac:dyDescent="0.25">
      <c r="A21" s="1"/>
      <c r="B21" s="133">
        <v>1.5</v>
      </c>
      <c r="C21" s="289" t="s">
        <v>37</v>
      </c>
      <c r="D21" s="285"/>
      <c r="E21" s="285"/>
      <c r="F21" s="285"/>
      <c r="G21" s="124" t="s">
        <v>36</v>
      </c>
      <c r="H21" s="184"/>
      <c r="I21" s="186">
        <v>1</v>
      </c>
      <c r="J21" s="187">
        <v>1</v>
      </c>
      <c r="K21" s="101">
        <f t="shared" ref="K21" si="2">IF((J21)="","",J21-I21)</f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25">
      <c r="A22" s="1"/>
      <c r="B22" s="49">
        <v>1.6</v>
      </c>
      <c r="C22" s="290" t="s">
        <v>39</v>
      </c>
      <c r="D22" s="291"/>
      <c r="E22" s="291"/>
      <c r="F22" s="292"/>
      <c r="G22" s="194" t="s">
        <v>36</v>
      </c>
      <c r="H22" s="195"/>
      <c r="I22" s="186">
        <v>0</v>
      </c>
      <c r="J22" s="196">
        <v>0</v>
      </c>
      <c r="K22" s="197">
        <f>IF((J22)="","",J22-I22)</f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116" customFormat="1" ht="69.75" customHeight="1" x14ac:dyDescent="0.25">
      <c r="A23" s="1"/>
      <c r="B23" s="192" t="s">
        <v>207</v>
      </c>
      <c r="C23" s="308" t="s">
        <v>212</v>
      </c>
      <c r="D23" s="309"/>
      <c r="E23" s="309"/>
      <c r="F23" s="309"/>
      <c r="G23" s="125" t="s">
        <v>213</v>
      </c>
      <c r="H23" s="184"/>
      <c r="I23" s="198" t="s">
        <v>302</v>
      </c>
      <c r="J23" s="262">
        <v>20472</v>
      </c>
      <c r="K23" s="263" t="e">
        <f>IF((J23)="","",J23-I23)</f>
        <v>#VALUE!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50.5" customHeight="1" x14ac:dyDescent="0.25">
      <c r="A24" s="1"/>
      <c r="B24" s="298" t="s">
        <v>75</v>
      </c>
      <c r="C24" s="299"/>
      <c r="D24" s="299"/>
      <c r="E24" s="299"/>
      <c r="F24" s="299"/>
      <c r="G24" s="299"/>
      <c r="H24" s="299"/>
      <c r="I24" s="299"/>
      <c r="J24" s="299"/>
      <c r="K24" s="29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25">
      <c r="A25" s="1"/>
      <c r="B25" s="21"/>
      <c r="C25" s="22"/>
      <c r="D25" s="22"/>
      <c r="E25" s="22"/>
      <c r="F25" s="22"/>
      <c r="G25" s="22"/>
      <c r="H25" s="22"/>
      <c r="I25" s="25"/>
      <c r="J25" s="2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69.75" customHeight="1" x14ac:dyDescent="0.25">
      <c r="A26" s="1"/>
      <c r="B26" s="301" t="s">
        <v>44</v>
      </c>
      <c r="C26" s="279"/>
      <c r="D26" s="279"/>
      <c r="E26" s="279"/>
      <c r="F26" s="280"/>
      <c r="G26" s="4" t="s">
        <v>3</v>
      </c>
      <c r="H26" s="4"/>
      <c r="I26" s="7" t="s">
        <v>204</v>
      </c>
      <c r="J26" s="5" t="s">
        <v>205</v>
      </c>
      <c r="K26" s="5" t="s">
        <v>206</v>
      </c>
      <c r="L26" s="1"/>
      <c r="M26" s="1"/>
      <c r="N26" s="1"/>
      <c r="O26" s="1"/>
      <c r="P26" s="1"/>
      <c r="Q26" s="76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42" customHeight="1" x14ac:dyDescent="0.25">
      <c r="A27" s="1"/>
      <c r="B27" s="282" t="s">
        <v>46</v>
      </c>
      <c r="C27" s="283"/>
      <c r="D27" s="283"/>
      <c r="E27" s="283"/>
      <c r="F27" s="283"/>
      <c r="G27" s="283"/>
      <c r="H27" s="283"/>
      <c r="I27" s="283"/>
      <c r="J27" s="283"/>
      <c r="K27" s="28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69.75" customHeight="1" x14ac:dyDescent="0.25">
      <c r="A28" s="1"/>
      <c r="B28" s="14">
        <v>2.1</v>
      </c>
      <c r="C28" s="295" t="s">
        <v>48</v>
      </c>
      <c r="D28" s="279"/>
      <c r="E28" s="279"/>
      <c r="F28" s="280"/>
      <c r="G28" s="79" t="s">
        <v>283</v>
      </c>
      <c r="H28" s="30"/>
      <c r="I28" s="20">
        <v>0</v>
      </c>
      <c r="J28" s="27">
        <v>0</v>
      </c>
      <c r="K28" s="12">
        <f>IF((J28)="","",J28-I28)</f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69.75" customHeight="1" x14ac:dyDescent="0.25">
      <c r="A29" s="1"/>
      <c r="B29" s="14">
        <v>2.2000000000000002</v>
      </c>
      <c r="C29" s="281" t="s">
        <v>50</v>
      </c>
      <c r="D29" s="279"/>
      <c r="E29" s="279"/>
      <c r="F29" s="280"/>
      <c r="G29" s="29" t="s">
        <v>282</v>
      </c>
      <c r="H29" s="35"/>
      <c r="I29" s="30" t="s">
        <v>298</v>
      </c>
      <c r="J29" s="31" t="s">
        <v>298</v>
      </c>
      <c r="K29" s="17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25">
      <c r="A30" s="1"/>
      <c r="B30" s="14" t="s">
        <v>54</v>
      </c>
      <c r="C30" s="281" t="s">
        <v>55</v>
      </c>
      <c r="D30" s="279"/>
      <c r="E30" s="279"/>
      <c r="F30" s="280"/>
      <c r="G30" s="29" t="s">
        <v>283</v>
      </c>
      <c r="H30" s="20"/>
      <c r="I30" s="20">
        <v>0</v>
      </c>
      <c r="J30" s="27">
        <v>0</v>
      </c>
      <c r="K30" s="124">
        <f>IF((J30)="","",J30-I30)</f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0.5" customHeight="1" x14ac:dyDescent="0.25">
      <c r="A31" s="1"/>
      <c r="B31" s="14" t="s">
        <v>58</v>
      </c>
      <c r="C31" s="281" t="s">
        <v>59</v>
      </c>
      <c r="D31" s="279"/>
      <c r="E31" s="279"/>
      <c r="F31" s="280"/>
      <c r="G31" s="29" t="s">
        <v>282</v>
      </c>
      <c r="H31" s="20"/>
      <c r="I31" s="30" t="s">
        <v>298</v>
      </c>
      <c r="J31" s="177" t="s">
        <v>298</v>
      </c>
      <c r="K31" s="1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25">
      <c r="A32" s="1"/>
      <c r="B32" s="14" t="s">
        <v>62</v>
      </c>
      <c r="C32" s="281" t="s">
        <v>55</v>
      </c>
      <c r="D32" s="279"/>
      <c r="E32" s="279"/>
      <c r="F32" s="280"/>
      <c r="G32" s="29" t="s">
        <v>283</v>
      </c>
      <c r="H32" s="35"/>
      <c r="I32" s="20">
        <v>0</v>
      </c>
      <c r="J32" s="27">
        <v>0</v>
      </c>
      <c r="K32" s="124">
        <f>IF((J32)="","",J32-I32)</f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9" ht="70.5" customHeight="1" x14ac:dyDescent="0.25">
      <c r="A33" s="1"/>
      <c r="B33" s="14" t="s">
        <v>64</v>
      </c>
      <c r="C33" s="281" t="s">
        <v>65</v>
      </c>
      <c r="D33" s="279"/>
      <c r="E33" s="279"/>
      <c r="F33" s="280"/>
      <c r="G33" s="29" t="s">
        <v>282</v>
      </c>
      <c r="H33" s="20"/>
      <c r="I33" s="255" t="s">
        <v>298</v>
      </c>
      <c r="J33" s="31" t="s">
        <v>298</v>
      </c>
      <c r="K33" s="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9" ht="70.5" customHeight="1" x14ac:dyDescent="0.25">
      <c r="A34" s="1"/>
      <c r="B34" s="14">
        <v>2.2999999999999998</v>
      </c>
      <c r="C34" s="281" t="s">
        <v>68</v>
      </c>
      <c r="D34" s="279"/>
      <c r="E34" s="279"/>
      <c r="F34" s="280"/>
      <c r="G34" s="29" t="s">
        <v>69</v>
      </c>
      <c r="H34" s="20"/>
      <c r="I34" s="20">
        <v>0</v>
      </c>
      <c r="J34" s="27">
        <v>0</v>
      </c>
      <c r="K34" s="12">
        <f>IF((J34)="","",J34-I34)</f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9" ht="70.5" customHeight="1" x14ac:dyDescent="0.25">
      <c r="A35" s="1"/>
      <c r="B35" s="14">
        <v>2.4</v>
      </c>
      <c r="C35" s="281" t="s">
        <v>71</v>
      </c>
      <c r="D35" s="279"/>
      <c r="E35" s="279"/>
      <c r="F35" s="280"/>
      <c r="G35" s="62" t="s">
        <v>11</v>
      </c>
      <c r="H35" s="173"/>
      <c r="I35" s="174">
        <v>0</v>
      </c>
      <c r="J35" s="175">
        <v>0</v>
      </c>
      <c r="K35" s="176">
        <f>IF((J35)="","",J35-I35)</f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9" ht="42" customHeight="1" x14ac:dyDescent="0.25">
      <c r="A36" s="1"/>
      <c r="B36" s="282" t="s">
        <v>72</v>
      </c>
      <c r="C36" s="283"/>
      <c r="D36" s="283"/>
      <c r="E36" s="283"/>
      <c r="F36" s="283"/>
      <c r="G36" s="283"/>
      <c r="H36" s="283"/>
      <c r="I36" s="283"/>
      <c r="J36" s="283"/>
      <c r="K36" s="28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9" ht="70.5" customHeight="1" x14ac:dyDescent="0.25">
      <c r="A37" s="1"/>
      <c r="B37" s="14">
        <v>2.5</v>
      </c>
      <c r="C37" s="295" t="s">
        <v>74</v>
      </c>
      <c r="D37" s="279"/>
      <c r="E37" s="279"/>
      <c r="F37" s="280"/>
      <c r="G37" s="79" t="s">
        <v>283</v>
      </c>
      <c r="H37" s="40"/>
      <c r="I37" s="40">
        <v>0</v>
      </c>
      <c r="J37" s="27">
        <v>0</v>
      </c>
      <c r="K37" s="12">
        <f>IF((J37)="","",J37-I37)</f>
        <v>0</v>
      </c>
      <c r="L37" s="71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3"/>
      <c r="AC37" s="73"/>
    </row>
    <row r="38" spans="1:29" ht="70.5" customHeight="1" x14ac:dyDescent="0.25">
      <c r="A38" s="1"/>
      <c r="B38" s="41">
        <v>2.6</v>
      </c>
      <c r="C38" s="281" t="s">
        <v>78</v>
      </c>
      <c r="D38" s="279"/>
      <c r="E38" s="279"/>
      <c r="F38" s="280"/>
      <c r="G38" s="18" t="s">
        <v>282</v>
      </c>
      <c r="H38" s="30"/>
      <c r="I38" s="30" t="s">
        <v>298</v>
      </c>
      <c r="J38" s="42" t="s">
        <v>298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9" ht="72" customHeight="1" x14ac:dyDescent="0.25">
      <c r="A39" s="1"/>
      <c r="B39" s="14" t="s">
        <v>82</v>
      </c>
      <c r="C39" s="281" t="s">
        <v>55</v>
      </c>
      <c r="D39" s="279"/>
      <c r="E39" s="279"/>
      <c r="F39" s="280"/>
      <c r="G39" s="29" t="s">
        <v>283</v>
      </c>
      <c r="H39" s="20"/>
      <c r="I39" s="20">
        <v>0</v>
      </c>
      <c r="J39" s="24">
        <v>0</v>
      </c>
      <c r="K39" s="12">
        <f>IF((J39)="","",J39-I39)</f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9" ht="70.5" customHeight="1" x14ac:dyDescent="0.25">
      <c r="A40" s="1"/>
      <c r="B40" s="14" t="s">
        <v>83</v>
      </c>
      <c r="C40" s="281" t="s">
        <v>59</v>
      </c>
      <c r="D40" s="279"/>
      <c r="E40" s="279"/>
      <c r="F40" s="280"/>
      <c r="G40" s="29" t="s">
        <v>282</v>
      </c>
      <c r="H40" s="40"/>
      <c r="I40" s="255" t="s">
        <v>298</v>
      </c>
      <c r="J40" s="44" t="s">
        <v>298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9" ht="72" customHeight="1" x14ac:dyDescent="0.25">
      <c r="A41" s="1"/>
      <c r="B41" s="14" t="s">
        <v>86</v>
      </c>
      <c r="C41" s="281" t="s">
        <v>55</v>
      </c>
      <c r="D41" s="279"/>
      <c r="E41" s="279"/>
      <c r="F41" s="280"/>
      <c r="G41" s="29" t="s">
        <v>283</v>
      </c>
      <c r="H41" s="30"/>
      <c r="I41" s="33">
        <v>0</v>
      </c>
      <c r="J41" s="9">
        <v>0</v>
      </c>
      <c r="K41" s="12">
        <f>IF((J41)="","",J41-I41)</f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9" ht="70.5" customHeight="1" x14ac:dyDescent="0.25">
      <c r="A42" s="1"/>
      <c r="B42" s="47" t="s">
        <v>89</v>
      </c>
      <c r="C42" s="281" t="s">
        <v>91</v>
      </c>
      <c r="D42" s="279"/>
      <c r="E42" s="279"/>
      <c r="F42" s="280"/>
      <c r="G42" s="29" t="s">
        <v>282</v>
      </c>
      <c r="H42" s="33"/>
      <c r="I42" s="33" t="s">
        <v>298</v>
      </c>
      <c r="J42" s="44" t="s">
        <v>298</v>
      </c>
      <c r="K42" s="1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9" ht="70.5" customHeight="1" x14ac:dyDescent="0.25">
      <c r="A43" s="1"/>
      <c r="B43" s="14">
        <v>2.7</v>
      </c>
      <c r="C43" s="281" t="s">
        <v>93</v>
      </c>
      <c r="D43" s="279"/>
      <c r="E43" s="279"/>
      <c r="F43" s="280"/>
      <c r="G43" s="29" t="s">
        <v>69</v>
      </c>
      <c r="H43" s="33"/>
      <c r="I43" s="33">
        <v>0</v>
      </c>
      <c r="J43" s="17">
        <v>0</v>
      </c>
      <c r="K43" s="12">
        <f>IF((J43)="","",J43-I43)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9" ht="70.5" customHeight="1" x14ac:dyDescent="0.25">
      <c r="A44" s="1"/>
      <c r="B44" s="14">
        <v>2.8</v>
      </c>
      <c r="C44" s="281" t="s">
        <v>95</v>
      </c>
      <c r="D44" s="279"/>
      <c r="E44" s="279"/>
      <c r="F44" s="280"/>
      <c r="G44" s="62" t="s">
        <v>11</v>
      </c>
      <c r="H44" s="179"/>
      <c r="I44" s="179">
        <v>0</v>
      </c>
      <c r="J44" s="180">
        <v>0</v>
      </c>
      <c r="K44" s="176">
        <f>IF((J44)="","",J44-I44)</f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9" ht="135" customHeight="1" x14ac:dyDescent="0.25">
      <c r="A45" s="1"/>
      <c r="B45" s="278" t="s">
        <v>75</v>
      </c>
      <c r="C45" s="279"/>
      <c r="D45" s="279"/>
      <c r="E45" s="279"/>
      <c r="F45" s="279"/>
      <c r="G45" s="279"/>
      <c r="H45" s="279"/>
      <c r="I45" s="279"/>
      <c r="J45" s="279"/>
      <c r="K45" s="2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9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9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9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37">
    <mergeCell ref="C42:F42"/>
    <mergeCell ref="C34:F34"/>
    <mergeCell ref="C35:F35"/>
    <mergeCell ref="C32:F32"/>
    <mergeCell ref="C37:F37"/>
    <mergeCell ref="C38:F38"/>
    <mergeCell ref="C33:F33"/>
    <mergeCell ref="C40:F40"/>
    <mergeCell ref="C39:F39"/>
    <mergeCell ref="Q8:U8"/>
    <mergeCell ref="B24:K24"/>
    <mergeCell ref="B19:K19"/>
    <mergeCell ref="B27:K27"/>
    <mergeCell ref="B26:F26"/>
    <mergeCell ref="B10:K10"/>
    <mergeCell ref="C17:F17"/>
    <mergeCell ref="C18:F18"/>
    <mergeCell ref="C23:F23"/>
    <mergeCell ref="B8:K8"/>
    <mergeCell ref="B9:K9"/>
    <mergeCell ref="B12:F12"/>
    <mergeCell ref="B45:K45"/>
    <mergeCell ref="C44:F44"/>
    <mergeCell ref="C43:F43"/>
    <mergeCell ref="B36:K36"/>
    <mergeCell ref="B13:K13"/>
    <mergeCell ref="C16:F16"/>
    <mergeCell ref="C14:F14"/>
    <mergeCell ref="C15:F15"/>
    <mergeCell ref="C31:F31"/>
    <mergeCell ref="C30:F30"/>
    <mergeCell ref="C21:F21"/>
    <mergeCell ref="C22:F22"/>
    <mergeCell ref="C20:F20"/>
    <mergeCell ref="C28:F28"/>
    <mergeCell ref="C29:F29"/>
    <mergeCell ref="C41:F41"/>
  </mergeCells>
  <conditionalFormatting sqref="K28">
    <cfRule type="cellIs" dxfId="197" priority="58" stopIfTrue="1" operator="lessThan">
      <formula>0</formula>
    </cfRule>
  </conditionalFormatting>
  <conditionalFormatting sqref="K28">
    <cfRule type="cellIs" dxfId="196" priority="59" stopIfTrue="1" operator="greaterThan">
      <formula>0</formula>
    </cfRule>
  </conditionalFormatting>
  <conditionalFormatting sqref="K14:K16">
    <cfRule type="expression" dxfId="195" priority="60">
      <formula>J14&gt;I14</formula>
    </cfRule>
  </conditionalFormatting>
  <conditionalFormatting sqref="K14:K16">
    <cfRule type="expression" dxfId="194" priority="61">
      <formula>J14&lt;I14</formula>
    </cfRule>
  </conditionalFormatting>
  <conditionalFormatting sqref="K20:K22">
    <cfRule type="expression" dxfId="193" priority="43">
      <formula>K20&lt;0</formula>
    </cfRule>
    <cfRule type="expression" dxfId="192" priority="44">
      <formula>K20&gt;0</formula>
    </cfRule>
  </conditionalFormatting>
  <conditionalFormatting sqref="K34">
    <cfRule type="cellIs" dxfId="191" priority="31" stopIfTrue="1" operator="lessThan">
      <formula>0</formula>
    </cfRule>
  </conditionalFormatting>
  <conditionalFormatting sqref="K34">
    <cfRule type="cellIs" dxfId="190" priority="32" stopIfTrue="1" operator="greaterThan">
      <formula>0</formula>
    </cfRule>
  </conditionalFormatting>
  <conditionalFormatting sqref="K35">
    <cfRule type="cellIs" dxfId="189" priority="27" stopIfTrue="1" operator="lessThan">
      <formula>0</formula>
    </cfRule>
  </conditionalFormatting>
  <conditionalFormatting sqref="K35">
    <cfRule type="cellIs" dxfId="188" priority="28" stopIfTrue="1" operator="greaterThan">
      <formula>0</formula>
    </cfRule>
  </conditionalFormatting>
  <conditionalFormatting sqref="K37">
    <cfRule type="cellIs" dxfId="187" priority="23" stopIfTrue="1" operator="lessThan">
      <formula>0</formula>
    </cfRule>
  </conditionalFormatting>
  <conditionalFormatting sqref="K37">
    <cfRule type="cellIs" dxfId="186" priority="24" stopIfTrue="1" operator="greaterThan">
      <formula>0</formula>
    </cfRule>
  </conditionalFormatting>
  <conditionalFormatting sqref="K44">
    <cfRule type="cellIs" dxfId="185" priority="7" stopIfTrue="1" operator="lessThan">
      <formula>0</formula>
    </cfRule>
  </conditionalFormatting>
  <conditionalFormatting sqref="K44">
    <cfRule type="cellIs" dxfId="184" priority="8" stopIfTrue="1" operator="greaterThan">
      <formula>0</formula>
    </cfRule>
  </conditionalFormatting>
  <conditionalFormatting sqref="K17:K18">
    <cfRule type="expression" dxfId="183" priority="5">
      <formula>J17&gt;I17</formula>
    </cfRule>
  </conditionalFormatting>
  <conditionalFormatting sqref="K17:K18">
    <cfRule type="expression" dxfId="182" priority="6">
      <formula>J17&lt;I17</formula>
    </cfRule>
  </conditionalFormatting>
  <conditionalFormatting sqref="K23">
    <cfRule type="expression" dxfId="181" priority="3">
      <formula>J23&gt;I23</formula>
    </cfRule>
  </conditionalFormatting>
  <conditionalFormatting sqref="K23">
    <cfRule type="expression" dxfId="180" priority="4">
      <formula>J23&lt;I23</formula>
    </cfRule>
  </conditionalFormatting>
  <conditionalFormatting sqref="K38:K43">
    <cfRule type="cellIs" dxfId="179" priority="1" stopIfTrue="1" operator="lessThan">
      <formula>0</formula>
    </cfRule>
  </conditionalFormatting>
  <conditionalFormatting sqref="K38:K43">
    <cfRule type="cellIs" dxfId="178" priority="2" stopIfTrue="1" operator="greaterThan">
      <formula>0</formula>
    </cfRule>
  </conditionalFormatting>
  <pageMargins left="0.7" right="0.7" top="0.75" bottom="0.75" header="0.3" footer="0.3"/>
  <pageSetup scale="46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/>
    <pageSetUpPr fitToPage="1"/>
  </sheetPr>
  <dimension ref="A1:Z1003"/>
  <sheetViews>
    <sheetView showGridLines="0" zoomScale="90" zoomScaleNormal="90" workbookViewId="0">
      <selection activeCell="I36" sqref="I36:K37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7.85546875" customWidth="1"/>
    <col min="8" max="8" width="17.85546875" style="116" hidden="1" customWidth="1"/>
    <col min="9" max="10" width="11.7109375" customWidth="1"/>
    <col min="11" max="11" width="14.42578125" customWidth="1"/>
    <col min="12" max="25" width="7.4257812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7" customHeight="1" x14ac:dyDescent="0.25">
      <c r="A2" s="1"/>
      <c r="B2" s="321" t="s">
        <v>1</v>
      </c>
      <c r="C2" s="322"/>
      <c r="D2" s="322"/>
      <c r="E2" s="322"/>
      <c r="F2" s="322"/>
      <c r="G2" s="322"/>
      <c r="H2" s="322"/>
      <c r="I2" s="322"/>
      <c r="J2" s="322"/>
      <c r="K2" s="32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65.45" customHeight="1" x14ac:dyDescent="0.25">
      <c r="A3" s="1"/>
      <c r="B3" s="324" t="s">
        <v>294</v>
      </c>
      <c r="C3" s="325"/>
      <c r="D3" s="325"/>
      <c r="E3" s="325"/>
      <c r="F3" s="325"/>
      <c r="G3" s="325"/>
      <c r="H3" s="325"/>
      <c r="I3" s="325"/>
      <c r="J3" s="325"/>
      <c r="K3" s="32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72" customHeight="1" x14ac:dyDescent="0.25">
      <c r="A4" s="1"/>
      <c r="B4" s="326" t="s">
        <v>203</v>
      </c>
      <c r="C4" s="287"/>
      <c r="D4" s="287"/>
      <c r="E4" s="287"/>
      <c r="F4" s="287"/>
      <c r="G4" s="74" t="s">
        <v>3</v>
      </c>
      <c r="H4" s="75" t="s">
        <v>225</v>
      </c>
      <c r="I4" s="7" t="s">
        <v>204</v>
      </c>
      <c r="J4" s="5" t="s">
        <v>205</v>
      </c>
      <c r="K4" s="77" t="s">
        <v>206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42" customHeight="1" x14ac:dyDescent="0.25">
      <c r="A5" s="1"/>
      <c r="B5" s="282" t="s">
        <v>6</v>
      </c>
      <c r="C5" s="283"/>
      <c r="D5" s="283"/>
      <c r="E5" s="283"/>
      <c r="F5" s="283"/>
      <c r="G5" s="283"/>
      <c r="H5" s="283"/>
      <c r="I5" s="283"/>
      <c r="J5" s="283"/>
      <c r="K5" s="28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72" customHeight="1" x14ac:dyDescent="0.25">
      <c r="A6" s="1"/>
      <c r="B6" s="133">
        <v>3.1</v>
      </c>
      <c r="C6" s="319" t="s">
        <v>12</v>
      </c>
      <c r="D6" s="285"/>
      <c r="E6" s="285"/>
      <c r="F6" s="285"/>
      <c r="G6" s="124" t="s">
        <v>13</v>
      </c>
      <c r="H6" s="198"/>
      <c r="I6" s="198"/>
      <c r="J6" s="262">
        <v>10279</v>
      </c>
      <c r="K6" s="263">
        <f t="shared" ref="K6:K10" si="0">IF(J6="","",J6-I6)</f>
        <v>10279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72" customHeight="1" x14ac:dyDescent="0.25">
      <c r="A7" s="1"/>
      <c r="B7" s="133">
        <v>3.2</v>
      </c>
      <c r="C7" s="320" t="s">
        <v>20</v>
      </c>
      <c r="D7" s="285"/>
      <c r="E7" s="285"/>
      <c r="F7" s="285"/>
      <c r="G7" s="234" t="s">
        <v>26</v>
      </c>
      <c r="H7" s="200"/>
      <c r="I7" s="264"/>
      <c r="J7" s="135">
        <v>8.74</v>
      </c>
      <c r="K7" s="136">
        <f t="shared" si="0"/>
        <v>8.74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72" customHeight="1" x14ac:dyDescent="0.25">
      <c r="A8" s="1"/>
      <c r="B8" s="6">
        <v>3.3</v>
      </c>
      <c r="C8" s="286" t="s">
        <v>30</v>
      </c>
      <c r="D8" s="287"/>
      <c r="E8" s="287"/>
      <c r="F8" s="288"/>
      <c r="G8" s="8" t="s">
        <v>13</v>
      </c>
      <c r="H8" s="199"/>
      <c r="I8" s="199">
        <v>0</v>
      </c>
      <c r="J8" s="266">
        <v>1046</v>
      </c>
      <c r="K8" s="267">
        <f t="shared" si="0"/>
        <v>1046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72" customHeight="1" x14ac:dyDescent="0.25">
      <c r="A9" s="1"/>
      <c r="B9" s="14">
        <v>3.4</v>
      </c>
      <c r="C9" s="295" t="s">
        <v>32</v>
      </c>
      <c r="D9" s="279"/>
      <c r="E9" s="279"/>
      <c r="F9" s="280"/>
      <c r="G9" s="243" t="s">
        <v>26</v>
      </c>
      <c r="H9" s="20"/>
      <c r="I9" s="40">
        <v>0</v>
      </c>
      <c r="J9" s="265">
        <v>3.95</v>
      </c>
      <c r="K9" s="13">
        <f t="shared" si="0"/>
        <v>3.95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72" customHeight="1" x14ac:dyDescent="0.25">
      <c r="A10" s="1"/>
      <c r="B10" s="14">
        <v>3.5</v>
      </c>
      <c r="C10" s="281" t="s">
        <v>34</v>
      </c>
      <c r="D10" s="279"/>
      <c r="E10" s="279"/>
      <c r="F10" s="280"/>
      <c r="G10" s="18" t="s">
        <v>35</v>
      </c>
      <c r="H10" s="20"/>
      <c r="I10" s="20">
        <v>0</v>
      </c>
      <c r="J10" s="27">
        <v>0</v>
      </c>
      <c r="K10" s="12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s="116" customFormat="1" ht="69.75" customHeight="1" x14ac:dyDescent="0.25">
      <c r="A11" s="1"/>
      <c r="B11" s="4" t="s">
        <v>207</v>
      </c>
      <c r="C11" s="303" t="s">
        <v>214</v>
      </c>
      <c r="D11" s="304"/>
      <c r="E11" s="304"/>
      <c r="F11" s="305"/>
      <c r="G11" s="117" t="s">
        <v>215</v>
      </c>
      <c r="H11" s="158"/>
      <c r="I11" s="256"/>
      <c r="J11" s="257">
        <v>265</v>
      </c>
      <c r="K11" s="258">
        <f t="shared" ref="K11" si="1">IF((J11)="","",J11-I11)</f>
        <v>265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116" customFormat="1" ht="69.75" customHeight="1" x14ac:dyDescent="0.25">
      <c r="A12" s="1"/>
      <c r="B12" s="4" t="s">
        <v>207</v>
      </c>
      <c r="C12" s="303" t="s">
        <v>216</v>
      </c>
      <c r="D12" s="306"/>
      <c r="E12" s="306"/>
      <c r="F12" s="307"/>
      <c r="G12" s="118" t="s">
        <v>215</v>
      </c>
      <c r="H12" s="158"/>
      <c r="I12" s="256"/>
      <c r="J12" s="257">
        <v>1176</v>
      </c>
      <c r="K12" s="258">
        <f>IF((J12)="","",J12-I12)</f>
        <v>1176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116" customFormat="1" ht="69.75" customHeight="1" x14ac:dyDescent="0.25">
      <c r="A13" s="1"/>
      <c r="B13" s="4" t="s">
        <v>207</v>
      </c>
      <c r="C13" s="303" t="s">
        <v>217</v>
      </c>
      <c r="D13" s="306"/>
      <c r="E13" s="306"/>
      <c r="F13" s="307"/>
      <c r="G13" s="118" t="s">
        <v>215</v>
      </c>
      <c r="H13" s="158"/>
      <c r="I13" s="256"/>
      <c r="J13" s="257">
        <v>0</v>
      </c>
      <c r="K13" s="268">
        <f>IF((J13)="","",J13-I13)</f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4" customHeight="1" x14ac:dyDescent="0.25">
      <c r="A14" s="1"/>
      <c r="B14" s="278" t="s">
        <v>75</v>
      </c>
      <c r="C14" s="279"/>
      <c r="D14" s="279"/>
      <c r="E14" s="279"/>
      <c r="F14" s="279"/>
      <c r="G14" s="279"/>
      <c r="H14" s="279"/>
      <c r="I14" s="279"/>
      <c r="J14" s="279"/>
      <c r="K14" s="28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17.25" customHeight="1" x14ac:dyDescent="0.25">
      <c r="A15" s="1"/>
      <c r="B15" s="21"/>
      <c r="C15" s="22"/>
      <c r="D15" s="22"/>
      <c r="E15" s="22"/>
      <c r="F15" s="22"/>
      <c r="G15" s="22"/>
      <c r="H15" s="22"/>
      <c r="I15" s="25"/>
      <c r="J15" s="2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72" customHeight="1" x14ac:dyDescent="0.25">
      <c r="A16" s="1"/>
      <c r="B16" s="301" t="s">
        <v>38</v>
      </c>
      <c r="C16" s="279"/>
      <c r="D16" s="279"/>
      <c r="E16" s="279"/>
      <c r="F16" s="280"/>
      <c r="G16" s="4" t="s">
        <v>3</v>
      </c>
      <c r="H16" s="75" t="s">
        <v>225</v>
      </c>
      <c r="I16" s="7" t="s">
        <v>204</v>
      </c>
      <c r="J16" s="5" t="s">
        <v>205</v>
      </c>
      <c r="K16" s="77" t="s">
        <v>206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72" customHeight="1" x14ac:dyDescent="0.25">
      <c r="A17" s="1"/>
      <c r="B17" s="14">
        <v>4.0999999999999996</v>
      </c>
      <c r="C17" s="281" t="s">
        <v>40</v>
      </c>
      <c r="D17" s="279"/>
      <c r="E17" s="279"/>
      <c r="F17" s="280"/>
      <c r="G17" s="29" t="s">
        <v>41</v>
      </c>
      <c r="H17" s="254"/>
      <c r="I17" s="254">
        <v>2</v>
      </c>
      <c r="J17" s="31">
        <v>2</v>
      </c>
      <c r="K17" s="19">
        <f t="shared" ref="K17:K19" si="2">IF(J17="","",J17-I17)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72" customHeight="1" x14ac:dyDescent="0.25">
      <c r="A18" s="1"/>
      <c r="B18" s="14">
        <v>4.2</v>
      </c>
      <c r="C18" s="295" t="s">
        <v>42</v>
      </c>
      <c r="D18" s="279"/>
      <c r="E18" s="279"/>
      <c r="F18" s="280"/>
      <c r="G18" s="201" t="s">
        <v>11</v>
      </c>
      <c r="H18" s="98"/>
      <c r="I18" s="98">
        <v>1</v>
      </c>
      <c r="J18" s="99">
        <v>1</v>
      </c>
      <c r="K18" s="101">
        <f t="shared" si="2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72" customHeight="1" x14ac:dyDescent="0.25">
      <c r="A19" s="1"/>
      <c r="B19" s="14">
        <v>4.3</v>
      </c>
      <c r="C19" s="281" t="s">
        <v>43</v>
      </c>
      <c r="D19" s="279"/>
      <c r="E19" s="279"/>
      <c r="F19" s="280"/>
      <c r="G19" s="29" t="s">
        <v>45</v>
      </c>
      <c r="H19" s="20"/>
      <c r="I19" s="20">
        <v>60</v>
      </c>
      <c r="J19" s="9">
        <v>60</v>
      </c>
      <c r="K19" s="70">
        <f t="shared" si="2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4" customHeight="1" x14ac:dyDescent="0.25">
      <c r="A20" s="1"/>
      <c r="B20" s="278" t="s">
        <v>75</v>
      </c>
      <c r="C20" s="279"/>
      <c r="D20" s="279"/>
      <c r="E20" s="279"/>
      <c r="F20" s="279"/>
      <c r="G20" s="279"/>
      <c r="H20" s="279"/>
      <c r="I20" s="279"/>
      <c r="J20" s="279"/>
      <c r="K20" s="28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7.25" customHeight="1" x14ac:dyDescent="0.25">
      <c r="A21" s="1"/>
      <c r="B21" s="1"/>
      <c r="C21" s="1"/>
      <c r="D21" s="1"/>
      <c r="E21" s="1"/>
      <c r="F21" s="1"/>
      <c r="G21" s="1"/>
      <c r="H21" s="1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72" customHeight="1" x14ac:dyDescent="0.25">
      <c r="A22" s="1"/>
      <c r="B22" s="301" t="s">
        <v>47</v>
      </c>
      <c r="C22" s="279"/>
      <c r="D22" s="279"/>
      <c r="E22" s="279"/>
      <c r="F22" s="280"/>
      <c r="G22" s="4" t="s">
        <v>3</v>
      </c>
      <c r="H22" s="7" t="s">
        <v>225</v>
      </c>
      <c r="I22" s="7" t="s">
        <v>204</v>
      </c>
      <c r="J22" s="5" t="s">
        <v>205</v>
      </c>
      <c r="K22" s="5" t="s">
        <v>206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2" customHeight="1" x14ac:dyDescent="0.25">
      <c r="A23" s="1"/>
      <c r="B23" s="14">
        <v>5.0999999999999996</v>
      </c>
      <c r="C23" s="295" t="s">
        <v>49</v>
      </c>
      <c r="D23" s="279"/>
      <c r="E23" s="279"/>
      <c r="F23" s="280"/>
      <c r="G23" s="90" t="s">
        <v>51</v>
      </c>
      <c r="H23" s="40"/>
      <c r="I23" s="40">
        <v>0</v>
      </c>
      <c r="J23" s="92">
        <v>0</v>
      </c>
      <c r="K23" s="13">
        <f t="shared" ref="K23:K24" si="3">IF(J23="","",J23-I23)</f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72" customHeight="1" x14ac:dyDescent="0.25">
      <c r="A24" s="1"/>
      <c r="B24" s="14">
        <v>5.2</v>
      </c>
      <c r="C24" s="281" t="s">
        <v>52</v>
      </c>
      <c r="D24" s="279"/>
      <c r="E24" s="279"/>
      <c r="F24" s="280"/>
      <c r="G24" s="36" t="s">
        <v>51</v>
      </c>
      <c r="H24" s="33"/>
      <c r="I24" s="33">
        <v>0</v>
      </c>
      <c r="J24" s="9">
        <v>0</v>
      </c>
      <c r="K24" s="12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42" customHeight="1" x14ac:dyDescent="0.25">
      <c r="A25" s="1"/>
      <c r="B25" s="282" t="s">
        <v>53</v>
      </c>
      <c r="C25" s="283"/>
      <c r="D25" s="283"/>
      <c r="E25" s="283"/>
      <c r="F25" s="283"/>
      <c r="G25" s="283"/>
      <c r="H25" s="283"/>
      <c r="I25" s="283"/>
      <c r="J25" s="283"/>
      <c r="K25" s="28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72" customHeight="1" x14ac:dyDescent="0.25">
      <c r="A26" s="1"/>
      <c r="B26" s="14">
        <v>5.3</v>
      </c>
      <c r="C26" s="281" t="s">
        <v>56</v>
      </c>
      <c r="D26" s="279"/>
      <c r="E26" s="279"/>
      <c r="F26" s="280"/>
      <c r="G26" s="18" t="s">
        <v>57</v>
      </c>
      <c r="H26" s="20"/>
      <c r="I26" s="20" t="s">
        <v>299</v>
      </c>
      <c r="J26" s="34" t="s">
        <v>299</v>
      </c>
      <c r="K26" s="3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72" customHeight="1" x14ac:dyDescent="0.25">
      <c r="A27" s="1"/>
      <c r="B27" s="14">
        <v>5.4</v>
      </c>
      <c r="C27" s="281" t="s">
        <v>60</v>
      </c>
      <c r="D27" s="279"/>
      <c r="E27" s="279"/>
      <c r="F27" s="280"/>
      <c r="G27" s="38" t="s">
        <v>61</v>
      </c>
      <c r="H27" s="33"/>
      <c r="I27" s="33" t="s">
        <v>299</v>
      </c>
      <c r="J27" s="34" t="s">
        <v>299</v>
      </c>
      <c r="K27" s="3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2" customHeight="1" x14ac:dyDescent="0.25">
      <c r="A28" s="1"/>
      <c r="B28" s="14">
        <v>5.5</v>
      </c>
      <c r="C28" s="318" t="s">
        <v>63</v>
      </c>
      <c r="D28" s="283"/>
      <c r="E28" s="283"/>
      <c r="F28" s="294"/>
      <c r="G28" s="188" t="s">
        <v>66</v>
      </c>
      <c r="H28" s="189"/>
      <c r="I28" s="189" t="s">
        <v>298</v>
      </c>
      <c r="J28" s="204" t="s">
        <v>298</v>
      </c>
      <c r="K28" s="12" t="e">
        <f>IF(J28="","", J28-I28)</f>
        <v>#VALUE!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72" customHeight="1" x14ac:dyDescent="0.25">
      <c r="A29" s="1"/>
      <c r="B29" s="202">
        <v>5.6</v>
      </c>
      <c r="C29" s="319" t="s">
        <v>67</v>
      </c>
      <c r="D29" s="285"/>
      <c r="E29" s="285"/>
      <c r="F29" s="285"/>
      <c r="G29" s="126" t="s">
        <v>57</v>
      </c>
      <c r="H29" s="207"/>
      <c r="I29" s="207" t="s">
        <v>300</v>
      </c>
      <c r="J29" s="135" t="s">
        <v>300</v>
      </c>
      <c r="K29" s="20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2" customHeight="1" x14ac:dyDescent="0.25">
      <c r="A30" s="1"/>
      <c r="B30" s="14">
        <v>5.7</v>
      </c>
      <c r="C30" s="286" t="s">
        <v>70</v>
      </c>
      <c r="D30" s="287"/>
      <c r="E30" s="287"/>
      <c r="F30" s="288"/>
      <c r="G30" s="190" t="s">
        <v>57</v>
      </c>
      <c r="H30" s="205"/>
      <c r="I30" s="205" t="s">
        <v>299</v>
      </c>
      <c r="J30" s="206" t="s">
        <v>299</v>
      </c>
      <c r="K30" s="3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2" customHeight="1" x14ac:dyDescent="0.25">
      <c r="A31" s="1"/>
      <c r="B31" s="14">
        <v>5.8</v>
      </c>
      <c r="C31" s="281" t="s">
        <v>73</v>
      </c>
      <c r="D31" s="279"/>
      <c r="E31" s="279"/>
      <c r="F31" s="280"/>
      <c r="G31" s="62" t="s">
        <v>11</v>
      </c>
      <c r="H31" s="100"/>
      <c r="I31" s="100">
        <v>1</v>
      </c>
      <c r="J31" s="102">
        <v>1</v>
      </c>
      <c r="K31" s="95">
        <f>IF(J31="","",J31-I31)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77" customHeight="1" x14ac:dyDescent="0.25">
      <c r="A32" s="1"/>
      <c r="B32" s="278" t="s">
        <v>75</v>
      </c>
      <c r="C32" s="279"/>
      <c r="D32" s="279"/>
      <c r="E32" s="279"/>
      <c r="F32" s="279"/>
      <c r="G32" s="279"/>
      <c r="H32" s="279"/>
      <c r="I32" s="279"/>
      <c r="J32" s="279"/>
      <c r="K32" s="28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72" customHeight="1" x14ac:dyDescent="0.25">
      <c r="A34" s="1"/>
      <c r="B34" s="301" t="s">
        <v>76</v>
      </c>
      <c r="C34" s="279"/>
      <c r="D34" s="279"/>
      <c r="E34" s="279"/>
      <c r="F34" s="280"/>
      <c r="G34" s="4" t="s">
        <v>3</v>
      </c>
      <c r="H34" s="7" t="s">
        <v>225</v>
      </c>
      <c r="I34" s="7" t="s">
        <v>204</v>
      </c>
      <c r="J34" s="5" t="s">
        <v>205</v>
      </c>
      <c r="K34" s="5" t="s">
        <v>206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42" customHeight="1" x14ac:dyDescent="0.25">
      <c r="A35" s="1"/>
      <c r="B35" s="282" t="s">
        <v>77</v>
      </c>
      <c r="C35" s="283"/>
      <c r="D35" s="283"/>
      <c r="E35" s="283"/>
      <c r="F35" s="283"/>
      <c r="G35" s="283"/>
      <c r="H35" s="283"/>
      <c r="I35" s="283"/>
      <c r="J35" s="283"/>
      <c r="K35" s="28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72" customHeight="1" x14ac:dyDescent="0.25">
      <c r="A36" s="1"/>
      <c r="B36" s="14">
        <v>6.1</v>
      </c>
      <c r="C36" s="295" t="s">
        <v>79</v>
      </c>
      <c r="D36" s="316"/>
      <c r="E36" s="316"/>
      <c r="F36" s="317"/>
      <c r="G36" s="79" t="s">
        <v>80</v>
      </c>
      <c r="H36" s="40"/>
      <c r="I36" s="40">
        <v>17.71</v>
      </c>
      <c r="J36" s="92">
        <v>17.7</v>
      </c>
      <c r="K36" s="13">
        <f t="shared" ref="K36:K39" si="4">IF(J36="","",J36-I36)</f>
        <v>-1.0000000000001563E-2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2.75" customHeight="1" x14ac:dyDescent="0.25">
      <c r="A37" s="1"/>
      <c r="B37" s="14">
        <v>6.2</v>
      </c>
      <c r="C37" s="295" t="s">
        <v>81</v>
      </c>
      <c r="D37" s="316"/>
      <c r="E37" s="316"/>
      <c r="F37" s="317"/>
      <c r="G37" s="244" t="s">
        <v>80</v>
      </c>
      <c r="H37" s="46"/>
      <c r="I37" s="46">
        <v>24</v>
      </c>
      <c r="J37" s="39">
        <v>23</v>
      </c>
      <c r="K37" s="13">
        <f t="shared" si="4"/>
        <v>-1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72.75" customHeight="1" x14ac:dyDescent="0.25">
      <c r="A38" s="1"/>
      <c r="B38" s="14">
        <v>6.3</v>
      </c>
      <c r="C38" s="281" t="s">
        <v>84</v>
      </c>
      <c r="D38" s="279"/>
      <c r="E38" s="279"/>
      <c r="F38" s="280"/>
      <c r="G38" s="62" t="s">
        <v>11</v>
      </c>
      <c r="H38" s="100"/>
      <c r="I38" s="100">
        <v>0.46100000000000002</v>
      </c>
      <c r="J38" s="103">
        <v>0.46100000000000002</v>
      </c>
      <c r="K38" s="95">
        <f t="shared" si="4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72.75" customHeight="1" x14ac:dyDescent="0.25">
      <c r="A39" s="1"/>
      <c r="B39" s="14">
        <v>6.4</v>
      </c>
      <c r="C39" s="281" t="s">
        <v>85</v>
      </c>
      <c r="D39" s="279"/>
      <c r="E39" s="279"/>
      <c r="F39" s="280"/>
      <c r="G39" s="62" t="s">
        <v>11</v>
      </c>
      <c r="H39" s="100"/>
      <c r="I39" s="100">
        <v>0.5</v>
      </c>
      <c r="J39" s="103">
        <v>0.51</v>
      </c>
      <c r="K39" s="95">
        <f t="shared" si="4"/>
        <v>1.0000000000000009E-2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42" customHeight="1" x14ac:dyDescent="0.25">
      <c r="A40" s="1"/>
      <c r="B40" s="300" t="s">
        <v>87</v>
      </c>
      <c r="C40" s="291"/>
      <c r="D40" s="291"/>
      <c r="E40" s="291"/>
      <c r="F40" s="291"/>
      <c r="G40" s="291"/>
      <c r="H40" s="291"/>
      <c r="I40" s="291"/>
      <c r="J40" s="291"/>
      <c r="K40" s="29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72" customHeight="1" x14ac:dyDescent="0.25">
      <c r="A41" s="1"/>
      <c r="B41" s="14">
        <v>6.5</v>
      </c>
      <c r="C41" s="281" t="s">
        <v>88</v>
      </c>
      <c r="D41" s="279"/>
      <c r="E41" s="279"/>
      <c r="F41" s="280"/>
      <c r="G41" s="62" t="s">
        <v>11</v>
      </c>
      <c r="H41" s="100"/>
      <c r="I41" s="100">
        <v>0.56799999999999995</v>
      </c>
      <c r="J41" s="100">
        <v>0.56799999999999995</v>
      </c>
      <c r="K41" s="95">
        <f t="shared" ref="K41:K45" si="5">IF(J41="","",J41-I41)</f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72" customHeight="1" x14ac:dyDescent="0.25">
      <c r="A42" s="1"/>
      <c r="B42" s="41">
        <v>6.6</v>
      </c>
      <c r="C42" s="281" t="s">
        <v>90</v>
      </c>
      <c r="D42" s="279"/>
      <c r="E42" s="279"/>
      <c r="F42" s="280"/>
      <c r="G42" s="62" t="s">
        <v>11</v>
      </c>
      <c r="H42" s="100"/>
      <c r="I42" s="100">
        <v>0.112</v>
      </c>
      <c r="J42" s="100">
        <v>0.112</v>
      </c>
      <c r="K42" s="95">
        <f t="shared" si="5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2" customHeight="1" x14ac:dyDescent="0.25">
      <c r="A43" s="1"/>
      <c r="B43" s="14">
        <v>6.7</v>
      </c>
      <c r="C43" s="281" t="s">
        <v>92</v>
      </c>
      <c r="D43" s="279"/>
      <c r="E43" s="279"/>
      <c r="F43" s="280"/>
      <c r="G43" s="62" t="s">
        <v>11</v>
      </c>
      <c r="H43" s="100"/>
      <c r="I43" s="100">
        <v>0.16600000000000001</v>
      </c>
      <c r="J43" s="100">
        <v>0.16600000000000001</v>
      </c>
      <c r="K43" s="95">
        <f t="shared" si="5"/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72" customHeight="1" x14ac:dyDescent="0.25">
      <c r="A44" s="1"/>
      <c r="B44" s="14">
        <v>6.8</v>
      </c>
      <c r="C44" s="281" t="s">
        <v>94</v>
      </c>
      <c r="D44" s="279"/>
      <c r="E44" s="279"/>
      <c r="F44" s="280"/>
      <c r="G44" s="62" t="s">
        <v>11</v>
      </c>
      <c r="H44" s="100"/>
      <c r="I44" s="100">
        <v>0.104</v>
      </c>
      <c r="J44" s="100">
        <v>0.104</v>
      </c>
      <c r="K44" s="95">
        <f t="shared" si="5"/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72" customHeight="1" x14ac:dyDescent="0.25">
      <c r="A45" s="1"/>
      <c r="B45" s="14">
        <v>6.9</v>
      </c>
      <c r="C45" s="281" t="s">
        <v>96</v>
      </c>
      <c r="D45" s="279"/>
      <c r="E45" s="279"/>
      <c r="F45" s="280"/>
      <c r="G45" s="62" t="s">
        <v>11</v>
      </c>
      <c r="H45" s="100"/>
      <c r="I45" s="100">
        <v>4.9000000000000002E-2</v>
      </c>
      <c r="J45" s="100">
        <v>4.9000000000000002E-2</v>
      </c>
      <c r="K45" s="95">
        <f t="shared" si="5"/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4" customHeight="1" x14ac:dyDescent="0.25">
      <c r="A46" s="1"/>
      <c r="B46" s="278" t="s">
        <v>75</v>
      </c>
      <c r="C46" s="279"/>
      <c r="D46" s="279"/>
      <c r="E46" s="279"/>
      <c r="F46" s="279"/>
      <c r="G46" s="279"/>
      <c r="H46" s="279"/>
      <c r="I46" s="279"/>
      <c r="J46" s="279"/>
      <c r="K46" s="28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2" customHeight="1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72" customHeight="1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72" customHeight="1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2" customHeight="1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72" customHeight="1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72" customHeight="1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2" customHeight="1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2" customHeight="1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72" customHeight="1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2" customHeight="1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2" customHeight="1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72" customHeight="1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72" customHeight="1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72" customHeight="1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2" customHeight="1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2" customHeight="1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2" customHeight="1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72" customHeight="1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72" customHeight="1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72" customHeight="1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72" customHeight="1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72" customHeight="1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72" customHeight="1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72" customHeight="1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72" customHeight="1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72" customHeight="1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72" customHeight="1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72" customHeight="1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72" customHeight="1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72" customHeight="1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72" customHeight="1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72" customHeight="1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72" customHeight="1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72" customHeight="1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72" customHeight="1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72" customHeight="1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72" customHeight="1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2" customHeight="1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72" customHeight="1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72" customHeight="1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72" customHeight="1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72" customHeight="1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72" customHeight="1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72" customHeight="1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72" customHeight="1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72" customHeight="1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72" customHeight="1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72" customHeight="1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72" customHeight="1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72" customHeight="1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72" customHeight="1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72" customHeight="1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72" customHeight="1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72" customHeight="1" x14ac:dyDescent="0.2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72" customHeight="1" x14ac:dyDescent="0.2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72" customHeight="1" x14ac:dyDescent="0.2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72" customHeight="1" x14ac:dyDescent="0.2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72" customHeight="1" x14ac:dyDescent="0.2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72" customHeight="1" x14ac:dyDescent="0.2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72" customHeight="1" x14ac:dyDescent="0.2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72" customHeight="1" x14ac:dyDescent="0.2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72" customHeight="1" x14ac:dyDescent="0.2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72" customHeight="1" x14ac:dyDescent="0.2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72" customHeight="1" x14ac:dyDescent="0.2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72" customHeight="1" x14ac:dyDescent="0.2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72" customHeight="1" x14ac:dyDescent="0.2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72" customHeight="1" x14ac:dyDescent="0.2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72" customHeight="1" x14ac:dyDescent="0.2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72" customHeight="1" x14ac:dyDescent="0.2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72" customHeight="1" x14ac:dyDescent="0.2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72" customHeight="1" x14ac:dyDescent="0.25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7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7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72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72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42">
    <mergeCell ref="C7:F7"/>
    <mergeCell ref="C8:F8"/>
    <mergeCell ref="B14:K14"/>
    <mergeCell ref="B2:K2"/>
    <mergeCell ref="B3:K3"/>
    <mergeCell ref="C10:F10"/>
    <mergeCell ref="B4:F4"/>
    <mergeCell ref="C6:F6"/>
    <mergeCell ref="B5:K5"/>
    <mergeCell ref="C9:F9"/>
    <mergeCell ref="C11:F11"/>
    <mergeCell ref="C12:F12"/>
    <mergeCell ref="C13:F13"/>
    <mergeCell ref="B25:K25"/>
    <mergeCell ref="C26:F26"/>
    <mergeCell ref="C27:F27"/>
    <mergeCell ref="C28:F28"/>
    <mergeCell ref="C29:F29"/>
    <mergeCell ref="C24:F24"/>
    <mergeCell ref="B22:F22"/>
    <mergeCell ref="B16:F16"/>
    <mergeCell ref="C17:F17"/>
    <mergeCell ref="C18:F18"/>
    <mergeCell ref="C19:F19"/>
    <mergeCell ref="C23:F23"/>
    <mergeCell ref="B20:K20"/>
    <mergeCell ref="C45:F45"/>
    <mergeCell ref="C44:F44"/>
    <mergeCell ref="B46:K46"/>
    <mergeCell ref="C30:F30"/>
    <mergeCell ref="C38:F38"/>
    <mergeCell ref="B40:K40"/>
    <mergeCell ref="C39:F39"/>
    <mergeCell ref="C41:F41"/>
    <mergeCell ref="C42:F42"/>
    <mergeCell ref="C31:F31"/>
    <mergeCell ref="B32:K32"/>
    <mergeCell ref="C37:F37"/>
    <mergeCell ref="C36:F36"/>
    <mergeCell ref="B34:F34"/>
    <mergeCell ref="B35:K35"/>
    <mergeCell ref="C43:F43"/>
  </mergeCells>
  <conditionalFormatting sqref="K6">
    <cfRule type="expression" dxfId="177" priority="29">
      <formula>J6&lt;I6</formula>
    </cfRule>
  </conditionalFormatting>
  <conditionalFormatting sqref="K6">
    <cfRule type="expression" dxfId="176" priority="30">
      <formula>J6&gt;I6</formula>
    </cfRule>
  </conditionalFormatting>
  <conditionalFormatting sqref="K7">
    <cfRule type="expression" dxfId="175" priority="31">
      <formula>J7&lt;I7</formula>
    </cfRule>
  </conditionalFormatting>
  <conditionalFormatting sqref="K7">
    <cfRule type="expression" dxfId="174" priority="32">
      <formula>J7&gt;I7</formula>
    </cfRule>
  </conditionalFormatting>
  <conditionalFormatting sqref="K8">
    <cfRule type="expression" dxfId="173" priority="33">
      <formula>J8&lt;I8</formula>
    </cfRule>
  </conditionalFormatting>
  <conditionalFormatting sqref="K8">
    <cfRule type="expression" dxfId="172" priority="34">
      <formula>J8&gt;I8</formula>
    </cfRule>
  </conditionalFormatting>
  <conditionalFormatting sqref="K9">
    <cfRule type="expression" dxfId="171" priority="35">
      <formula>J9&lt;I9</formula>
    </cfRule>
  </conditionalFormatting>
  <conditionalFormatting sqref="K9">
    <cfRule type="expression" dxfId="170" priority="36">
      <formula>J9&gt;I9</formula>
    </cfRule>
  </conditionalFormatting>
  <conditionalFormatting sqref="K10">
    <cfRule type="expression" dxfId="169" priority="37">
      <formula>J10&lt;I10</formula>
    </cfRule>
  </conditionalFormatting>
  <conditionalFormatting sqref="K10">
    <cfRule type="expression" dxfId="168" priority="38">
      <formula>J10&gt;I10</formula>
    </cfRule>
  </conditionalFormatting>
  <conditionalFormatting sqref="K18">
    <cfRule type="expression" dxfId="167" priority="39">
      <formula>J18&lt;I18</formula>
    </cfRule>
  </conditionalFormatting>
  <conditionalFormatting sqref="K18">
    <cfRule type="expression" dxfId="166" priority="40">
      <formula>J18&gt;I18</formula>
    </cfRule>
  </conditionalFormatting>
  <conditionalFormatting sqref="K19">
    <cfRule type="expression" dxfId="165" priority="41">
      <formula>J19&lt;I19</formula>
    </cfRule>
  </conditionalFormatting>
  <conditionalFormatting sqref="K19">
    <cfRule type="expression" dxfId="164" priority="42">
      <formula>J19&gt;I19</formula>
    </cfRule>
  </conditionalFormatting>
  <conditionalFormatting sqref="K23">
    <cfRule type="expression" dxfId="163" priority="43">
      <formula>J23&lt;I23</formula>
    </cfRule>
  </conditionalFormatting>
  <conditionalFormatting sqref="K23">
    <cfRule type="expression" dxfId="162" priority="44">
      <formula>J23&gt;I23</formula>
    </cfRule>
  </conditionalFormatting>
  <conditionalFormatting sqref="K31">
    <cfRule type="expression" dxfId="161" priority="47">
      <formula>J31&lt;I31</formula>
    </cfRule>
  </conditionalFormatting>
  <conditionalFormatting sqref="K31">
    <cfRule type="expression" dxfId="160" priority="48">
      <formula>J31&gt;I31</formula>
    </cfRule>
  </conditionalFormatting>
  <conditionalFormatting sqref="K36">
    <cfRule type="expression" dxfId="159" priority="49">
      <formula>J36&gt;I36</formula>
    </cfRule>
  </conditionalFormatting>
  <conditionalFormatting sqref="K36">
    <cfRule type="expression" dxfId="158" priority="50">
      <formula>J36&lt;I36</formula>
    </cfRule>
  </conditionalFormatting>
  <conditionalFormatting sqref="K41">
    <cfRule type="expression" dxfId="157" priority="51">
      <formula>J41&gt;I41</formula>
    </cfRule>
  </conditionalFormatting>
  <conditionalFormatting sqref="K41">
    <cfRule type="expression" dxfId="156" priority="52">
      <formula>J41&lt;I41</formula>
    </cfRule>
  </conditionalFormatting>
  <conditionalFormatting sqref="K42">
    <cfRule type="expression" dxfId="155" priority="53">
      <formula>J42&gt;I42</formula>
    </cfRule>
  </conditionalFormatting>
  <conditionalFormatting sqref="K42">
    <cfRule type="expression" dxfId="154" priority="54">
      <formula>J42&lt;I42</formula>
    </cfRule>
  </conditionalFormatting>
  <conditionalFormatting sqref="K38">
    <cfRule type="expression" dxfId="153" priority="63">
      <formula>J38&lt;I38</formula>
    </cfRule>
  </conditionalFormatting>
  <conditionalFormatting sqref="K38">
    <cfRule type="expression" dxfId="152" priority="64">
      <formula>J38&gt;I28</formula>
    </cfRule>
  </conditionalFormatting>
  <conditionalFormatting sqref="K39">
    <cfRule type="expression" dxfId="151" priority="65">
      <formula>J39&lt;I39</formula>
    </cfRule>
  </conditionalFormatting>
  <conditionalFormatting sqref="K39">
    <cfRule type="expression" dxfId="150" priority="66">
      <formula>J39&gt;I29</formula>
    </cfRule>
  </conditionalFormatting>
  <conditionalFormatting sqref="K37">
    <cfRule type="expression" dxfId="149" priority="25">
      <formula>J37&gt;I37</formula>
    </cfRule>
  </conditionalFormatting>
  <conditionalFormatting sqref="K37">
    <cfRule type="expression" dxfId="148" priority="26">
      <formula>J37&lt;I37</formula>
    </cfRule>
  </conditionalFormatting>
  <conditionalFormatting sqref="K43">
    <cfRule type="expression" dxfId="147" priority="21">
      <formula>J43&gt;I43</formula>
    </cfRule>
  </conditionalFormatting>
  <conditionalFormatting sqref="K43">
    <cfRule type="expression" dxfId="146" priority="22">
      <formula>J43&lt;I43</formula>
    </cfRule>
  </conditionalFormatting>
  <conditionalFormatting sqref="K44">
    <cfRule type="expression" dxfId="145" priority="17">
      <formula>J44&gt;I44</formula>
    </cfRule>
  </conditionalFormatting>
  <conditionalFormatting sqref="K44">
    <cfRule type="expression" dxfId="144" priority="18">
      <formula>J44&lt;I44</formula>
    </cfRule>
  </conditionalFormatting>
  <conditionalFormatting sqref="K45">
    <cfRule type="expression" dxfId="143" priority="13">
      <formula>J45&gt;I45</formula>
    </cfRule>
  </conditionalFormatting>
  <conditionalFormatting sqref="K45">
    <cfRule type="expression" dxfId="142" priority="14">
      <formula>J45&lt;I45</formula>
    </cfRule>
  </conditionalFormatting>
  <conditionalFormatting sqref="K24">
    <cfRule type="expression" dxfId="141" priority="11">
      <formula>J24&lt;I24</formula>
    </cfRule>
  </conditionalFormatting>
  <conditionalFormatting sqref="K24">
    <cfRule type="expression" dxfId="140" priority="12">
      <formula>J24&gt;I24</formula>
    </cfRule>
  </conditionalFormatting>
  <conditionalFormatting sqref="K11">
    <cfRule type="expression" dxfId="139" priority="7">
      <formula>J11&lt;I11</formula>
    </cfRule>
  </conditionalFormatting>
  <conditionalFormatting sqref="K11">
    <cfRule type="expression" dxfId="138" priority="8">
      <formula>J11&gt;I11</formula>
    </cfRule>
  </conditionalFormatting>
  <conditionalFormatting sqref="K12">
    <cfRule type="expression" dxfId="137" priority="5">
      <formula>J12&lt;I12</formula>
    </cfRule>
  </conditionalFormatting>
  <conditionalFormatting sqref="K12">
    <cfRule type="expression" dxfId="136" priority="6">
      <formula>J12&gt;I12</formula>
    </cfRule>
  </conditionalFormatting>
  <conditionalFormatting sqref="K13">
    <cfRule type="expression" dxfId="135" priority="1">
      <formula>J13&lt;I13</formula>
    </cfRule>
  </conditionalFormatting>
  <conditionalFormatting sqref="K13">
    <cfRule type="expression" dxfId="134" priority="2">
      <formula>J13&gt;I13</formula>
    </cfRule>
  </conditionalFormatting>
  <dataValidations count="1">
    <dataValidation allowBlank="1" showErrorMessage="1" sqref="I17"/>
  </dataValidations>
  <pageMargins left="0.7" right="0.7" top="0.75" bottom="0.75" header="0.3" footer="0.3"/>
  <pageSetup scale="6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  <pageSetUpPr fitToPage="1"/>
  </sheetPr>
  <dimension ref="A1:AA1000"/>
  <sheetViews>
    <sheetView showGridLines="0" zoomScaleNormal="100" workbookViewId="0">
      <selection activeCell="G6" sqref="G6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6.140625" customWidth="1"/>
    <col min="8" max="8" width="16.140625" style="116" hidden="1" customWidth="1"/>
    <col min="9" max="10" width="11.7109375" customWidth="1"/>
    <col min="11" max="11" width="14.140625" customWidth="1"/>
    <col min="12" max="27" width="7.42578125" customWidth="1"/>
  </cols>
  <sheetData>
    <row r="1" spans="1:27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customHeight="1" x14ac:dyDescent="0.25">
      <c r="A2" s="1"/>
      <c r="B2" s="327" t="s">
        <v>0</v>
      </c>
      <c r="C2" s="285"/>
      <c r="D2" s="285"/>
      <c r="E2" s="285"/>
      <c r="F2" s="285"/>
      <c r="G2" s="285"/>
      <c r="H2" s="285"/>
      <c r="I2" s="285"/>
      <c r="J2" s="285"/>
      <c r="K2" s="285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57.95" customHeight="1" x14ac:dyDescent="0.25">
      <c r="A3" s="1"/>
      <c r="B3" s="324" t="s">
        <v>294</v>
      </c>
      <c r="C3" s="328"/>
      <c r="D3" s="328"/>
      <c r="E3" s="328"/>
      <c r="F3" s="328"/>
      <c r="G3" s="328"/>
      <c r="H3" s="328"/>
      <c r="I3" s="328"/>
      <c r="J3" s="328"/>
      <c r="K3" s="3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25">
      <c r="A4" s="1"/>
      <c r="B4" s="326" t="s">
        <v>2</v>
      </c>
      <c r="C4" s="287"/>
      <c r="D4" s="287"/>
      <c r="E4" s="287"/>
      <c r="F4" s="288"/>
      <c r="G4" s="74" t="s">
        <v>3</v>
      </c>
      <c r="H4" s="7" t="s">
        <v>225</v>
      </c>
      <c r="I4" s="7" t="s">
        <v>204</v>
      </c>
      <c r="J4" s="5" t="s">
        <v>205</v>
      </c>
      <c r="K4" s="5" t="s">
        <v>206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25">
      <c r="A5" s="1"/>
      <c r="B5" s="6">
        <v>7.1</v>
      </c>
      <c r="C5" s="286" t="s">
        <v>8</v>
      </c>
      <c r="D5" s="287"/>
      <c r="E5" s="287"/>
      <c r="F5" s="288"/>
      <c r="G5" s="181" t="s">
        <v>11</v>
      </c>
      <c r="H5" s="93"/>
      <c r="I5" s="93"/>
      <c r="J5" s="104"/>
      <c r="K5" s="95" t="str">
        <f t="shared" ref="K5:K10" si="0">IF(J5="","",J5-I5)</f>
        <v/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25">
      <c r="A6" s="1"/>
      <c r="B6" s="14">
        <v>7.2</v>
      </c>
      <c r="C6" s="286" t="s">
        <v>15</v>
      </c>
      <c r="D6" s="287"/>
      <c r="E6" s="287"/>
      <c r="F6" s="288"/>
      <c r="G6" s="181" t="s">
        <v>11</v>
      </c>
      <c r="H6" s="93"/>
      <c r="I6" s="93"/>
      <c r="J6" s="97"/>
      <c r="K6" s="95" t="str">
        <f t="shared" si="0"/>
        <v/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25">
      <c r="A7" s="1"/>
      <c r="B7" s="14">
        <v>7.3</v>
      </c>
      <c r="C7" s="281" t="s">
        <v>18</v>
      </c>
      <c r="D7" s="279"/>
      <c r="E7" s="279"/>
      <c r="F7" s="280"/>
      <c r="G7" s="8" t="s">
        <v>19</v>
      </c>
      <c r="H7" s="105"/>
      <c r="I7" s="105"/>
      <c r="J7" s="106"/>
      <c r="K7" s="107" t="str">
        <f t="shared" si="0"/>
        <v/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25">
      <c r="A8" s="1"/>
      <c r="B8" s="14">
        <v>7.4</v>
      </c>
      <c r="C8" s="281" t="s">
        <v>22</v>
      </c>
      <c r="D8" s="279"/>
      <c r="E8" s="279"/>
      <c r="F8" s="280"/>
      <c r="G8" s="8" t="s">
        <v>24</v>
      </c>
      <c r="H8" s="10"/>
      <c r="I8" s="10"/>
      <c r="J8" s="16"/>
      <c r="K8" s="12" t="str">
        <f t="shared" si="0"/>
        <v/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25">
      <c r="A9" s="1"/>
      <c r="B9" s="14">
        <v>7.5</v>
      </c>
      <c r="C9" s="281" t="s">
        <v>25</v>
      </c>
      <c r="D9" s="279"/>
      <c r="E9" s="279"/>
      <c r="F9" s="280"/>
      <c r="G9" s="8" t="s">
        <v>27</v>
      </c>
      <c r="H9" s="10"/>
      <c r="I9" s="10"/>
      <c r="J9" s="16"/>
      <c r="K9" s="12" t="str">
        <f t="shared" si="0"/>
        <v/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25">
      <c r="A10" s="1"/>
      <c r="B10" s="14">
        <v>7.6</v>
      </c>
      <c r="C10" s="295" t="s">
        <v>29</v>
      </c>
      <c r="D10" s="316"/>
      <c r="E10" s="316"/>
      <c r="F10" s="317"/>
      <c r="G10" s="182" t="s">
        <v>11</v>
      </c>
      <c r="H10" s="93"/>
      <c r="I10" s="93"/>
      <c r="J10" s="104"/>
      <c r="K10" s="95" t="str">
        <f t="shared" si="0"/>
        <v/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44" customHeight="1" x14ac:dyDescent="0.25">
      <c r="A11" s="1"/>
      <c r="B11" s="278" t="s">
        <v>75</v>
      </c>
      <c r="C11" s="279"/>
      <c r="D11" s="279"/>
      <c r="E11" s="279"/>
      <c r="F11" s="279"/>
      <c r="G11" s="279"/>
      <c r="H11" s="279"/>
      <c r="I11" s="279"/>
      <c r="J11" s="279"/>
      <c r="K11" s="28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 x14ac:dyDescent="0.25">
      <c r="A12" s="1"/>
      <c r="B12" s="21"/>
      <c r="C12" s="22"/>
      <c r="D12" s="22"/>
      <c r="E12" s="22"/>
      <c r="F12" s="22"/>
      <c r="G12" s="22"/>
      <c r="H12" s="22"/>
      <c r="I12" s="25"/>
      <c r="J12" s="2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72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72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72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72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0">
    <mergeCell ref="C9:F9"/>
    <mergeCell ref="C10:F10"/>
    <mergeCell ref="C8:F8"/>
    <mergeCell ref="B11:K11"/>
    <mergeCell ref="C5:F5"/>
    <mergeCell ref="B4:F4"/>
    <mergeCell ref="B2:K2"/>
    <mergeCell ref="B3:K3"/>
    <mergeCell ref="C6:F6"/>
    <mergeCell ref="C7:F7"/>
  </mergeCells>
  <conditionalFormatting sqref="K5">
    <cfRule type="expression" dxfId="133" priority="11">
      <formula>J5&lt;I5</formula>
    </cfRule>
  </conditionalFormatting>
  <conditionalFormatting sqref="K5">
    <cfRule type="expression" dxfId="132" priority="12">
      <formula>J5&gt;I5</formula>
    </cfRule>
  </conditionalFormatting>
  <conditionalFormatting sqref="K6">
    <cfRule type="expression" dxfId="131" priority="9">
      <formula>J6&lt;I6</formula>
    </cfRule>
  </conditionalFormatting>
  <conditionalFormatting sqref="K6">
    <cfRule type="expression" dxfId="130" priority="10">
      <formula>J6&gt;I6</formula>
    </cfRule>
  </conditionalFormatting>
  <conditionalFormatting sqref="K7">
    <cfRule type="expression" dxfId="129" priority="7">
      <formula>J7&lt;I7</formula>
    </cfRule>
  </conditionalFormatting>
  <conditionalFormatting sqref="K7">
    <cfRule type="expression" dxfId="128" priority="8">
      <formula>J7&gt;I7</formula>
    </cfRule>
  </conditionalFormatting>
  <conditionalFormatting sqref="K8">
    <cfRule type="expression" dxfId="127" priority="5">
      <formula>J8&lt;I8</formula>
    </cfRule>
  </conditionalFormatting>
  <conditionalFormatting sqref="K8">
    <cfRule type="expression" dxfId="126" priority="6">
      <formula>J8&gt;I8</formula>
    </cfRule>
  </conditionalFormatting>
  <conditionalFormatting sqref="K9">
    <cfRule type="expression" dxfId="125" priority="3">
      <formula>J9&lt;I9</formula>
    </cfRule>
  </conditionalFormatting>
  <conditionalFormatting sqref="K9">
    <cfRule type="expression" dxfId="124" priority="4">
      <formula>J9&gt;I9</formula>
    </cfRule>
  </conditionalFormatting>
  <conditionalFormatting sqref="K10">
    <cfRule type="expression" dxfId="123" priority="1">
      <formula>J10&lt;I10</formula>
    </cfRule>
  </conditionalFormatting>
  <conditionalFormatting sqref="K10">
    <cfRule type="expression" dxfId="122" priority="2">
      <formula>J10&gt;I10</formula>
    </cfRule>
  </conditionalFormatting>
  <pageMargins left="0.7" right="0.7" top="0.75" bottom="0.75" header="0.3" footer="0.3"/>
  <pageSetup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  <pageSetUpPr fitToPage="1"/>
  </sheetPr>
  <dimension ref="A1:AB1006"/>
  <sheetViews>
    <sheetView showGridLines="0" zoomScale="90" zoomScaleNormal="90" workbookViewId="0">
      <selection activeCell="I24" sqref="I24:K27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8.7109375" customWidth="1"/>
    <col min="8" max="8" width="18.7109375" style="116" hidden="1" customWidth="1"/>
    <col min="9" max="10" width="11.7109375" customWidth="1"/>
    <col min="11" max="11" width="14.140625" customWidth="1"/>
    <col min="12" max="27" width="7.42578125" customWidth="1"/>
  </cols>
  <sheetData>
    <row r="1" spans="1:27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48"/>
      <c r="K1" s="4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customHeight="1" x14ac:dyDescent="0.25">
      <c r="A2" s="1"/>
      <c r="B2" s="321" t="s">
        <v>97</v>
      </c>
      <c r="C2" s="322"/>
      <c r="D2" s="322"/>
      <c r="E2" s="322"/>
      <c r="F2" s="322"/>
      <c r="G2" s="322"/>
      <c r="H2" s="322"/>
      <c r="I2" s="322"/>
      <c r="J2" s="322"/>
      <c r="K2" s="32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9.95" customHeight="1" x14ac:dyDescent="0.25">
      <c r="A3" s="1"/>
      <c r="B3" s="324" t="s">
        <v>294</v>
      </c>
      <c r="C3" s="328"/>
      <c r="D3" s="328"/>
      <c r="E3" s="328"/>
      <c r="F3" s="328"/>
      <c r="G3" s="328"/>
      <c r="H3" s="328"/>
      <c r="I3" s="328"/>
      <c r="J3" s="328"/>
      <c r="K3" s="3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25">
      <c r="A4" s="1"/>
      <c r="B4" s="326" t="s">
        <v>98</v>
      </c>
      <c r="C4" s="287"/>
      <c r="D4" s="287"/>
      <c r="E4" s="287"/>
      <c r="F4" s="288"/>
      <c r="G4" s="74" t="s">
        <v>3</v>
      </c>
      <c r="H4" s="7" t="s">
        <v>225</v>
      </c>
      <c r="I4" s="7" t="s">
        <v>204</v>
      </c>
      <c r="J4" s="5" t="s">
        <v>205</v>
      </c>
      <c r="K4" s="5" t="s">
        <v>206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42" customHeight="1" x14ac:dyDescent="0.25">
      <c r="A5" s="1"/>
      <c r="B5" s="282" t="s">
        <v>99</v>
      </c>
      <c r="C5" s="283"/>
      <c r="D5" s="283"/>
      <c r="E5" s="283"/>
      <c r="F5" s="283"/>
      <c r="G5" s="283"/>
      <c r="H5" s="283"/>
      <c r="I5" s="283"/>
      <c r="J5" s="283"/>
      <c r="K5" s="29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25">
      <c r="A6" s="1"/>
      <c r="B6" s="133">
        <v>8.1</v>
      </c>
      <c r="C6" s="289" t="s">
        <v>100</v>
      </c>
      <c r="D6" s="337"/>
      <c r="E6" s="337"/>
      <c r="F6" s="285"/>
      <c r="G6" s="183" t="s">
        <v>11</v>
      </c>
      <c r="H6" s="184"/>
      <c r="I6" s="184">
        <v>0.8</v>
      </c>
      <c r="J6" s="185">
        <v>0.8</v>
      </c>
      <c r="K6" s="101">
        <f>IF(J6="","",J6-I6)</f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7.5" customHeight="1" x14ac:dyDescent="0.25">
      <c r="A7" s="1"/>
      <c r="B7" s="339" t="s">
        <v>101</v>
      </c>
      <c r="C7" s="287"/>
      <c r="D7" s="287"/>
      <c r="E7" s="287"/>
      <c r="F7" s="287"/>
      <c r="G7" s="287"/>
      <c r="H7" s="287"/>
      <c r="I7" s="287"/>
      <c r="J7" s="287"/>
      <c r="K7" s="28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25">
      <c r="A8" s="1"/>
      <c r="B8" s="6">
        <v>8.1999999999999993</v>
      </c>
      <c r="C8" s="338" t="s">
        <v>102</v>
      </c>
      <c r="D8" s="287"/>
      <c r="E8" s="287"/>
      <c r="F8" s="288"/>
      <c r="G8" s="50" t="s">
        <v>27</v>
      </c>
      <c r="H8" s="78"/>
      <c r="I8" s="269">
        <v>18</v>
      </c>
      <c r="J8" s="270">
        <v>18</v>
      </c>
      <c r="K8" s="267">
        <f t="shared" ref="K8:K9" si="0">IF(J8="","",J8-I8)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25">
      <c r="A9" s="1"/>
      <c r="B9" s="14">
        <v>8.3000000000000007</v>
      </c>
      <c r="C9" s="335" t="s">
        <v>103</v>
      </c>
      <c r="D9" s="279"/>
      <c r="E9" s="279"/>
      <c r="F9" s="280"/>
      <c r="G9" s="50" t="s">
        <v>11</v>
      </c>
      <c r="H9" s="93"/>
      <c r="I9" s="93">
        <v>0.86099999999999999</v>
      </c>
      <c r="J9" s="108">
        <v>0.86099999999999999</v>
      </c>
      <c r="K9" s="95">
        <f t="shared" si="0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8.25" customHeight="1" x14ac:dyDescent="0.25">
      <c r="A10" s="1"/>
      <c r="B10" s="282" t="s">
        <v>104</v>
      </c>
      <c r="C10" s="283"/>
      <c r="D10" s="283"/>
      <c r="E10" s="283"/>
      <c r="F10" s="283"/>
      <c r="G10" s="283"/>
      <c r="H10" s="283"/>
      <c r="I10" s="283"/>
      <c r="J10" s="283"/>
      <c r="K10" s="29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25">
      <c r="A11" s="1"/>
      <c r="B11" s="133">
        <v>8.4</v>
      </c>
      <c r="C11" s="319" t="s">
        <v>105</v>
      </c>
      <c r="D11" s="285"/>
      <c r="E11" s="285"/>
      <c r="F11" s="285"/>
      <c r="G11" s="70" t="s">
        <v>11</v>
      </c>
      <c r="H11" s="186"/>
      <c r="I11" s="186">
        <v>0.2</v>
      </c>
      <c r="J11" s="187">
        <v>0.2</v>
      </c>
      <c r="K11" s="101">
        <f>IF(J11="","",J11-I11)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25">
      <c r="A12" s="1"/>
      <c r="B12" s="6">
        <v>8.5</v>
      </c>
      <c r="C12" s="286" t="s">
        <v>106</v>
      </c>
      <c r="D12" s="287"/>
      <c r="E12" s="287"/>
      <c r="F12" s="288"/>
      <c r="G12" s="235" t="s">
        <v>284</v>
      </c>
      <c r="H12" s="236"/>
      <c r="I12" s="237" t="s">
        <v>301</v>
      </c>
      <c r="J12" s="237" t="s">
        <v>301</v>
      </c>
      <c r="K12" s="5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2" customHeight="1" x14ac:dyDescent="0.25">
      <c r="A13" s="1"/>
      <c r="B13" s="14" t="s">
        <v>107</v>
      </c>
      <c r="C13" s="281" t="s">
        <v>108</v>
      </c>
      <c r="D13" s="279"/>
      <c r="E13" s="279"/>
      <c r="F13" s="280"/>
      <c r="G13" s="181" t="s">
        <v>11</v>
      </c>
      <c r="H13" s="109"/>
      <c r="I13" s="100">
        <v>0.1517</v>
      </c>
      <c r="J13" s="102">
        <v>0.1517</v>
      </c>
      <c r="K13" s="95">
        <f t="shared" ref="K13:K15" si="1">IF(J13="","",J13-I13)</f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25">
      <c r="A14" s="1"/>
      <c r="B14" s="14" t="s">
        <v>109</v>
      </c>
      <c r="C14" s="281" t="s">
        <v>110</v>
      </c>
      <c r="D14" s="279"/>
      <c r="E14" s="279"/>
      <c r="F14" s="280"/>
      <c r="G14" s="181" t="s">
        <v>11</v>
      </c>
      <c r="H14" s="100"/>
      <c r="I14" s="100">
        <v>0.1236</v>
      </c>
      <c r="J14" s="102">
        <v>0.1236</v>
      </c>
      <c r="K14" s="95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25">
      <c r="A15" s="1"/>
      <c r="B15" s="14" t="s">
        <v>111</v>
      </c>
      <c r="C15" s="281" t="s">
        <v>112</v>
      </c>
      <c r="D15" s="279"/>
      <c r="E15" s="279"/>
      <c r="F15" s="280"/>
      <c r="G15" s="181" t="s">
        <v>11</v>
      </c>
      <c r="H15" s="100"/>
      <c r="I15" s="100">
        <v>0.1142</v>
      </c>
      <c r="J15" s="102">
        <v>0.1142</v>
      </c>
      <c r="K15" s="95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25">
      <c r="A16" s="1"/>
      <c r="B16" s="14">
        <v>8.6</v>
      </c>
      <c r="C16" s="295" t="s">
        <v>113</v>
      </c>
      <c r="D16" s="316"/>
      <c r="E16" s="316"/>
      <c r="F16" s="317"/>
      <c r="G16" s="245" t="s">
        <v>114</v>
      </c>
      <c r="H16" s="40"/>
      <c r="I16" s="40">
        <v>0</v>
      </c>
      <c r="J16" s="273">
        <v>1</v>
      </c>
      <c r="K16" s="13">
        <f>IF(J16="","",J16-I16)</f>
        <v>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44" customHeight="1" x14ac:dyDescent="0.25">
      <c r="A17" s="1"/>
      <c r="B17" s="278" t="s">
        <v>75</v>
      </c>
      <c r="C17" s="279"/>
      <c r="D17" s="279"/>
      <c r="E17" s="279"/>
      <c r="F17" s="279"/>
      <c r="G17" s="279"/>
      <c r="H17" s="279"/>
      <c r="I17" s="279"/>
      <c r="J17" s="279"/>
      <c r="K17" s="28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 x14ac:dyDescent="0.25">
      <c r="A18" s="1"/>
      <c r="B18" s="21"/>
      <c r="C18" s="22"/>
      <c r="D18" s="22"/>
      <c r="E18" s="22"/>
      <c r="F18" s="22"/>
      <c r="G18" s="26"/>
      <c r="H18" s="26"/>
      <c r="I18" s="53"/>
      <c r="J18" s="54"/>
      <c r="K18" s="4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72" customHeight="1" x14ac:dyDescent="0.25">
      <c r="A19" s="1"/>
      <c r="B19" s="341" t="s">
        <v>115</v>
      </c>
      <c r="C19" s="283"/>
      <c r="D19" s="283"/>
      <c r="E19" s="283"/>
      <c r="F19" s="294"/>
      <c r="G19" s="208" t="s">
        <v>3</v>
      </c>
      <c r="H19" s="7" t="s">
        <v>225</v>
      </c>
      <c r="I19" s="7" t="s">
        <v>204</v>
      </c>
      <c r="J19" s="7" t="s">
        <v>205</v>
      </c>
      <c r="K19" s="5" t="s">
        <v>206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25">
      <c r="A20" s="1"/>
      <c r="B20" s="133">
        <v>9.1</v>
      </c>
      <c r="C20" s="320" t="s">
        <v>116</v>
      </c>
      <c r="D20" s="342"/>
      <c r="E20" s="342"/>
      <c r="F20" s="342"/>
      <c r="G20" s="209" t="s">
        <v>11</v>
      </c>
      <c r="H20" s="210"/>
      <c r="I20" s="210">
        <v>0.36670000000000003</v>
      </c>
      <c r="J20" s="271">
        <v>0.36670000000000003</v>
      </c>
      <c r="K20" s="272">
        <f>IF(J20="","",J20-I20)</f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4" customHeight="1" x14ac:dyDescent="0.25">
      <c r="A21" s="1"/>
      <c r="B21" s="340" t="s">
        <v>31</v>
      </c>
      <c r="C21" s="287"/>
      <c r="D21" s="287"/>
      <c r="E21" s="287"/>
      <c r="F21" s="287"/>
      <c r="G21" s="287"/>
      <c r="H21" s="287"/>
      <c r="I21" s="287"/>
      <c r="J21" s="287"/>
      <c r="K21" s="28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48"/>
      <c r="K22" s="4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25">
      <c r="A23" s="1"/>
      <c r="B23" s="301" t="s">
        <v>117</v>
      </c>
      <c r="C23" s="279"/>
      <c r="D23" s="279"/>
      <c r="E23" s="279"/>
      <c r="F23" s="280"/>
      <c r="G23" s="4" t="s">
        <v>3</v>
      </c>
      <c r="H23" s="7" t="s">
        <v>225</v>
      </c>
      <c r="I23" s="7" t="s">
        <v>204</v>
      </c>
      <c r="J23" s="7" t="s">
        <v>205</v>
      </c>
      <c r="K23" s="5" t="s">
        <v>206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25">
      <c r="A24" s="1"/>
      <c r="B24" s="14">
        <v>10.1</v>
      </c>
      <c r="C24" s="329" t="s">
        <v>118</v>
      </c>
      <c r="D24" s="316"/>
      <c r="E24" s="316"/>
      <c r="F24" s="317"/>
      <c r="G24" s="79" t="s">
        <v>198</v>
      </c>
      <c r="H24" s="40"/>
      <c r="I24" s="40"/>
      <c r="J24" s="34"/>
      <c r="K24" s="12" t="str">
        <f t="shared" ref="K24:K31" si="2">IF(J24="","",J24-I24)</f>
        <v/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72" customHeight="1" x14ac:dyDescent="0.25">
      <c r="A25" s="1"/>
      <c r="B25" s="14">
        <v>10.199999999999999</v>
      </c>
      <c r="C25" s="295" t="s">
        <v>120</v>
      </c>
      <c r="D25" s="316"/>
      <c r="E25" s="316"/>
      <c r="F25" s="317"/>
      <c r="G25" s="244" t="s">
        <v>121</v>
      </c>
      <c r="H25" s="40"/>
      <c r="I25" s="40"/>
      <c r="J25" s="34"/>
      <c r="K25" s="12" t="str">
        <f t="shared" si="2"/>
        <v/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72" customHeight="1" x14ac:dyDescent="0.25">
      <c r="A26" s="1"/>
      <c r="B26" s="14">
        <v>10.3</v>
      </c>
      <c r="C26" s="329" t="s">
        <v>122</v>
      </c>
      <c r="D26" s="316"/>
      <c r="E26" s="316"/>
      <c r="F26" s="317"/>
      <c r="G26" s="23" t="s">
        <v>123</v>
      </c>
      <c r="H26" s="40"/>
      <c r="I26" s="40"/>
      <c r="J26" s="34"/>
      <c r="K26" s="12" t="str">
        <f t="shared" si="2"/>
        <v/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72" customHeight="1" x14ac:dyDescent="0.25">
      <c r="A27" s="1"/>
      <c r="B27" s="14" t="s">
        <v>124</v>
      </c>
      <c r="C27" s="295" t="s">
        <v>125</v>
      </c>
      <c r="D27" s="333"/>
      <c r="E27" s="333"/>
      <c r="F27" s="334"/>
      <c r="G27" s="23" t="s">
        <v>123</v>
      </c>
      <c r="H27" s="40"/>
      <c r="I27" s="40"/>
      <c r="J27" s="34"/>
      <c r="K27" s="12" t="str">
        <f t="shared" si="2"/>
        <v/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25">
      <c r="A28" s="1"/>
      <c r="B28" s="14">
        <v>10.4</v>
      </c>
      <c r="C28" s="335" t="s">
        <v>126</v>
      </c>
      <c r="D28" s="279"/>
      <c r="E28" s="279"/>
      <c r="F28" s="280"/>
      <c r="G28" s="38" t="s">
        <v>127</v>
      </c>
      <c r="H28" s="20"/>
      <c r="I28" s="20"/>
      <c r="J28" s="34"/>
      <c r="K28" s="12" t="str">
        <f t="shared" si="2"/>
        <v/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25">
      <c r="A29" s="1"/>
      <c r="B29" s="14">
        <v>10.5</v>
      </c>
      <c r="C29" s="335" t="s">
        <v>128</v>
      </c>
      <c r="D29" s="279"/>
      <c r="E29" s="279"/>
      <c r="F29" s="280"/>
      <c r="G29" s="18" t="s">
        <v>129</v>
      </c>
      <c r="H29" s="20"/>
      <c r="I29" s="20"/>
      <c r="J29" s="34"/>
      <c r="K29" s="12" t="str">
        <f t="shared" si="2"/>
        <v/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25">
      <c r="A30" s="1"/>
      <c r="B30" s="14">
        <v>10.6</v>
      </c>
      <c r="C30" s="281" t="s">
        <v>130</v>
      </c>
      <c r="D30" s="279"/>
      <c r="E30" s="279"/>
      <c r="F30" s="280"/>
      <c r="G30" s="18" t="s">
        <v>131</v>
      </c>
      <c r="H30" s="114"/>
      <c r="I30" s="114"/>
      <c r="J30" s="115"/>
      <c r="K30" s="107" t="str">
        <f t="shared" si="2"/>
        <v/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25">
      <c r="A31" s="1"/>
      <c r="B31" s="14">
        <v>10.7</v>
      </c>
      <c r="C31" s="329" t="s">
        <v>132</v>
      </c>
      <c r="D31" s="316"/>
      <c r="E31" s="316"/>
      <c r="F31" s="317"/>
      <c r="G31" s="23" t="s">
        <v>11</v>
      </c>
      <c r="H31" s="110"/>
      <c r="I31" s="110"/>
      <c r="J31" s="102"/>
      <c r="K31" s="95" t="str">
        <f t="shared" si="2"/>
        <v/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25">
      <c r="A32" s="1"/>
      <c r="B32" s="14">
        <v>10.8</v>
      </c>
      <c r="C32" s="281" t="s">
        <v>133</v>
      </c>
      <c r="D32" s="279"/>
      <c r="E32" s="279"/>
      <c r="F32" s="280"/>
      <c r="G32" s="51"/>
      <c r="H32" s="20"/>
      <c r="I32" s="20"/>
      <c r="J32" s="39"/>
      <c r="K32" s="3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s="116" customFormat="1" ht="69.75" customHeight="1" x14ac:dyDescent="0.25">
      <c r="A33" s="1"/>
      <c r="B33" s="4" t="s">
        <v>207</v>
      </c>
      <c r="C33" s="303" t="s">
        <v>219</v>
      </c>
      <c r="D33" s="304"/>
      <c r="E33" s="304"/>
      <c r="F33" s="305"/>
      <c r="G33" s="117" t="s">
        <v>209</v>
      </c>
      <c r="H33" s="119"/>
      <c r="I33" s="119"/>
      <c r="J33" s="120"/>
      <c r="K33" s="121" t="str">
        <f t="shared" ref="K33" si="3">IF((J33)="","",J33-I33)</f>
        <v/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116" customFormat="1" ht="69.75" customHeight="1" x14ac:dyDescent="0.25">
      <c r="A34" s="1"/>
      <c r="B34" s="4" t="s">
        <v>207</v>
      </c>
      <c r="C34" s="303" t="s">
        <v>220</v>
      </c>
      <c r="D34" s="304"/>
      <c r="E34" s="304"/>
      <c r="F34" s="305"/>
      <c r="G34" s="117" t="s">
        <v>211</v>
      </c>
      <c r="H34" s="119"/>
      <c r="I34" s="119"/>
      <c r="J34" s="120"/>
      <c r="K34" s="12" t="str">
        <f t="shared" ref="K34" si="4">IF((J34)="","",J34-I34)</f>
        <v/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4" customHeight="1" x14ac:dyDescent="0.25">
      <c r="A35" s="1"/>
      <c r="B35" s="278" t="s">
        <v>75</v>
      </c>
      <c r="C35" s="330"/>
      <c r="D35" s="330"/>
      <c r="E35" s="330"/>
      <c r="F35" s="330"/>
      <c r="G35" s="330"/>
      <c r="H35" s="330"/>
      <c r="I35" s="330"/>
      <c r="J35" s="330"/>
      <c r="K35" s="33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8" ht="17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48"/>
      <c r="K36" s="4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72" customHeight="1" x14ac:dyDescent="0.25">
      <c r="A37" s="1"/>
      <c r="B37" s="336" t="s">
        <v>134</v>
      </c>
      <c r="C37" s="279"/>
      <c r="D37" s="279"/>
      <c r="E37" s="55"/>
      <c r="F37" s="56" t="s">
        <v>135</v>
      </c>
      <c r="G37" s="4" t="s">
        <v>3</v>
      </c>
      <c r="H37" s="7" t="s">
        <v>225</v>
      </c>
      <c r="I37" s="7" t="s">
        <v>204</v>
      </c>
      <c r="J37" s="5" t="s">
        <v>205</v>
      </c>
      <c r="K37" s="5" t="s">
        <v>206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8" ht="72" customHeight="1" x14ac:dyDescent="0.25">
      <c r="A38" s="1"/>
      <c r="B38" s="14">
        <v>11.1</v>
      </c>
      <c r="C38" s="281" t="s">
        <v>137</v>
      </c>
      <c r="D38" s="279"/>
      <c r="E38" s="279"/>
      <c r="F38" s="280"/>
      <c r="G38" s="29" t="s">
        <v>119</v>
      </c>
      <c r="H38" s="238"/>
      <c r="I38" s="20">
        <v>60</v>
      </c>
      <c r="J38" s="31"/>
      <c r="K38" s="12" t="str">
        <f t="shared" ref="K38:K42" si="5">IF(J38="","",J38-I38)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72" customHeight="1" x14ac:dyDescent="0.25">
      <c r="A39" s="1"/>
      <c r="B39" s="14">
        <v>11.2</v>
      </c>
      <c r="C39" s="281" t="s">
        <v>138</v>
      </c>
      <c r="D39" s="279"/>
      <c r="E39" s="279"/>
      <c r="F39" s="280"/>
      <c r="G39" s="29" t="s">
        <v>139</v>
      </c>
      <c r="H39" s="238"/>
      <c r="I39" s="20">
        <v>15</v>
      </c>
      <c r="J39" s="31"/>
      <c r="K39" s="12" t="str">
        <f t="shared" si="5"/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72" customHeight="1" x14ac:dyDescent="0.25">
      <c r="A40" s="1"/>
      <c r="B40" s="41">
        <v>11.3</v>
      </c>
      <c r="C40" s="281" t="s">
        <v>201</v>
      </c>
      <c r="D40" s="279"/>
      <c r="E40" s="279"/>
      <c r="F40" s="280"/>
      <c r="G40" s="29" t="s">
        <v>141</v>
      </c>
      <c r="H40" s="238"/>
      <c r="I40" s="20"/>
      <c r="J40" s="43"/>
      <c r="K40" s="12" t="str">
        <f t="shared" si="5"/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72" customHeight="1" x14ac:dyDescent="0.25">
      <c r="A41" s="1"/>
      <c r="B41" s="14">
        <v>11.4</v>
      </c>
      <c r="C41" s="281" t="s">
        <v>202</v>
      </c>
      <c r="D41" s="279"/>
      <c r="E41" s="279"/>
      <c r="F41" s="280"/>
      <c r="G41" s="18" t="s">
        <v>143</v>
      </c>
      <c r="H41" s="62"/>
      <c r="I41" s="114"/>
      <c r="J41" s="115"/>
      <c r="K41" s="107" t="str">
        <f t="shared" si="5"/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72" customHeight="1" x14ac:dyDescent="0.25">
      <c r="A42" s="1"/>
      <c r="B42" s="14">
        <v>11.5</v>
      </c>
      <c r="C42" s="295" t="s">
        <v>144</v>
      </c>
      <c r="D42" s="316"/>
      <c r="E42" s="316"/>
      <c r="F42" s="317"/>
      <c r="G42" s="23" t="s">
        <v>145</v>
      </c>
      <c r="H42" s="182"/>
      <c r="I42" s="40">
        <v>0</v>
      </c>
      <c r="J42" s="43"/>
      <c r="K42" s="12" t="str">
        <f t="shared" si="5"/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s="116" customFormat="1" ht="69.75" customHeight="1" x14ac:dyDescent="0.25">
      <c r="A43" s="1"/>
      <c r="B43" s="4" t="s">
        <v>207</v>
      </c>
      <c r="C43" s="303" t="s">
        <v>221</v>
      </c>
      <c r="D43" s="304"/>
      <c r="E43" s="304"/>
      <c r="F43" s="305"/>
      <c r="G43" s="117" t="s">
        <v>209</v>
      </c>
      <c r="H43" s="239"/>
      <c r="I43" s="119"/>
      <c r="J43" s="120"/>
      <c r="K43" s="12" t="str">
        <f t="shared" ref="K43" si="6">IF((J43)="","",J43-I43)</f>
        <v/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116" customFormat="1" ht="69.75" customHeight="1" x14ac:dyDescent="0.25">
      <c r="A44" s="1"/>
      <c r="B44" s="4" t="s">
        <v>207</v>
      </c>
      <c r="C44" s="303" t="s">
        <v>222</v>
      </c>
      <c r="D44" s="304"/>
      <c r="E44" s="304"/>
      <c r="F44" s="305"/>
      <c r="G44" s="117" t="s">
        <v>211</v>
      </c>
      <c r="H44" s="239"/>
      <c r="I44" s="119"/>
      <c r="J44" s="120"/>
      <c r="K44" s="12" t="str">
        <f t="shared" ref="K44" si="7">IF((J44)="","",J44-I44)</f>
        <v/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44" customHeight="1" x14ac:dyDescent="0.25">
      <c r="A45" s="1"/>
      <c r="B45" s="278" t="s">
        <v>75</v>
      </c>
      <c r="C45" s="330"/>
      <c r="D45" s="330"/>
      <c r="E45" s="330"/>
      <c r="F45" s="330"/>
      <c r="G45" s="330"/>
      <c r="H45" s="330"/>
      <c r="I45" s="330"/>
      <c r="J45" s="330"/>
      <c r="K45" s="33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ht="17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48"/>
      <c r="K46" s="4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8" ht="72" customHeight="1" x14ac:dyDescent="0.25">
      <c r="A47" s="1"/>
      <c r="B47" s="301" t="s">
        <v>147</v>
      </c>
      <c r="C47" s="279"/>
      <c r="D47" s="279"/>
      <c r="E47" s="279"/>
      <c r="F47" s="280"/>
      <c r="G47" s="4" t="s">
        <v>3</v>
      </c>
      <c r="H47" s="7" t="s">
        <v>225</v>
      </c>
      <c r="I47" s="7" t="s">
        <v>204</v>
      </c>
      <c r="J47" s="5" t="s">
        <v>205</v>
      </c>
      <c r="K47" s="5" t="s">
        <v>206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8" ht="72" customHeight="1" x14ac:dyDescent="0.25">
      <c r="A48" s="1"/>
      <c r="B48" s="14">
        <v>12.1</v>
      </c>
      <c r="C48" s="281" t="s">
        <v>149</v>
      </c>
      <c r="D48" s="279"/>
      <c r="E48" s="279"/>
      <c r="F48" s="280"/>
      <c r="G48" s="57" t="s">
        <v>11</v>
      </c>
      <c r="H48" s="215"/>
      <c r="I48" s="93" t="s">
        <v>298</v>
      </c>
      <c r="J48" s="94"/>
      <c r="K48" s="95" t="str">
        <f t="shared" ref="K48:K50" si="8">IF(J48="","",J48-I48)</f>
        <v/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8" ht="72" customHeight="1" x14ac:dyDescent="0.25">
      <c r="A49" s="1"/>
      <c r="B49" s="14">
        <v>12.2</v>
      </c>
      <c r="C49" s="281" t="s">
        <v>157</v>
      </c>
      <c r="D49" s="279"/>
      <c r="E49" s="279"/>
      <c r="F49" s="280"/>
      <c r="G49" s="59" t="s">
        <v>158</v>
      </c>
      <c r="H49" s="240"/>
      <c r="I49" s="96">
        <v>0</v>
      </c>
      <c r="J49" s="111"/>
      <c r="K49" s="95" t="str">
        <f t="shared" si="8"/>
        <v/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8" ht="72" customHeight="1" x14ac:dyDescent="0.25">
      <c r="A50" s="1"/>
      <c r="B50" s="14">
        <v>12.3</v>
      </c>
      <c r="C50" s="332" t="s">
        <v>200</v>
      </c>
      <c r="D50" s="333"/>
      <c r="E50" s="333"/>
      <c r="F50" s="334"/>
      <c r="G50" s="79" t="s">
        <v>199</v>
      </c>
      <c r="H50" s="241"/>
      <c r="I50" s="93">
        <v>0</v>
      </c>
      <c r="J50" s="94"/>
      <c r="K50" s="95" t="str">
        <f t="shared" si="8"/>
        <v/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8" ht="144" customHeight="1" x14ac:dyDescent="0.25">
      <c r="A51" s="1"/>
      <c r="B51" s="278" t="s">
        <v>75</v>
      </c>
      <c r="C51" s="330"/>
      <c r="D51" s="330"/>
      <c r="E51" s="330"/>
      <c r="F51" s="330"/>
      <c r="G51" s="330"/>
      <c r="H51" s="330"/>
      <c r="I51" s="330"/>
      <c r="J51" s="330"/>
      <c r="K51" s="33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8" ht="17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48"/>
      <c r="K52" s="4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8" ht="72" customHeight="1" thickBot="1" x14ac:dyDescent="0.3">
      <c r="A53" s="1"/>
      <c r="B53" s="301" t="s">
        <v>164</v>
      </c>
      <c r="C53" s="279"/>
      <c r="D53" s="279"/>
      <c r="E53" s="279"/>
      <c r="F53" s="280"/>
      <c r="G53" s="4" t="s">
        <v>3</v>
      </c>
      <c r="H53" s="7" t="s">
        <v>225</v>
      </c>
      <c r="I53" s="7" t="s">
        <v>204</v>
      </c>
      <c r="J53" s="5" t="s">
        <v>205</v>
      </c>
      <c r="K53" s="5" t="s">
        <v>206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8" ht="72" customHeight="1" x14ac:dyDescent="0.25">
      <c r="A54" s="1"/>
      <c r="B54" s="14">
        <v>13.1</v>
      </c>
      <c r="C54" s="295" t="s">
        <v>165</v>
      </c>
      <c r="D54" s="316"/>
      <c r="E54" s="316"/>
      <c r="F54" s="317"/>
      <c r="G54" s="23" t="s">
        <v>167</v>
      </c>
      <c r="H54" s="182"/>
      <c r="I54" s="20"/>
      <c r="J54" s="43"/>
      <c r="K54" s="61" t="str">
        <f t="shared" ref="K54:K62" si="9">IF(J54="","",J54-I54)</f>
        <v/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8" ht="72" customHeight="1" x14ac:dyDescent="0.25">
      <c r="A55" s="1"/>
      <c r="B55" s="14">
        <v>13.2</v>
      </c>
      <c r="C55" s="295" t="s">
        <v>168</v>
      </c>
      <c r="D55" s="316"/>
      <c r="E55" s="316"/>
      <c r="F55" s="317"/>
      <c r="G55" s="32" t="s">
        <v>167</v>
      </c>
      <c r="H55" s="242"/>
      <c r="I55" s="33"/>
      <c r="J55" s="43"/>
      <c r="K55" s="62" t="str">
        <f t="shared" si="9"/>
        <v/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8" ht="72" customHeight="1" x14ac:dyDescent="0.25">
      <c r="A56" s="1"/>
      <c r="B56" s="14">
        <v>13.3</v>
      </c>
      <c r="C56" s="295" t="s">
        <v>172</v>
      </c>
      <c r="D56" s="316"/>
      <c r="E56" s="316"/>
      <c r="F56" s="317"/>
      <c r="G56" s="32" t="s">
        <v>11</v>
      </c>
      <c r="H56" s="242"/>
      <c r="I56" s="98"/>
      <c r="J56" s="102"/>
      <c r="K56" s="112" t="str">
        <f t="shared" si="9"/>
        <v/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8" ht="72" customHeight="1" x14ac:dyDescent="0.25">
      <c r="A57" s="1"/>
      <c r="B57" s="14">
        <v>13.4</v>
      </c>
      <c r="C57" s="295" t="s">
        <v>175</v>
      </c>
      <c r="D57" s="316"/>
      <c r="E57" s="316"/>
      <c r="F57" s="317"/>
      <c r="G57" s="32" t="s">
        <v>11</v>
      </c>
      <c r="H57" s="242"/>
      <c r="I57" s="98"/>
      <c r="J57" s="102"/>
      <c r="K57" s="112" t="str">
        <f t="shared" si="9"/>
        <v/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8" ht="72" customHeight="1" x14ac:dyDescent="0.25">
      <c r="A58" s="1"/>
      <c r="B58" s="67">
        <v>13.5</v>
      </c>
      <c r="C58" s="281" t="s">
        <v>177</v>
      </c>
      <c r="D58" s="279"/>
      <c r="E58" s="279"/>
      <c r="F58" s="280"/>
      <c r="G58" s="18" t="s">
        <v>178</v>
      </c>
      <c r="H58" s="62"/>
      <c r="I58" s="20"/>
      <c r="J58" s="45"/>
      <c r="K58" s="62" t="str">
        <f t="shared" si="9"/>
        <v/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8" ht="72" customHeight="1" x14ac:dyDescent="0.25">
      <c r="A59" s="1"/>
      <c r="B59" s="41">
        <v>13.6</v>
      </c>
      <c r="C59" s="281" t="s">
        <v>179</v>
      </c>
      <c r="D59" s="279"/>
      <c r="E59" s="279"/>
      <c r="F59" s="280"/>
      <c r="G59" s="18" t="s">
        <v>178</v>
      </c>
      <c r="H59" s="62"/>
      <c r="I59" s="20"/>
      <c r="J59" s="45"/>
      <c r="K59" s="62" t="str">
        <f t="shared" si="9"/>
        <v/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8" ht="72" customHeight="1" x14ac:dyDescent="0.25">
      <c r="A60" s="1"/>
      <c r="B60" s="41" t="s">
        <v>180</v>
      </c>
      <c r="C60" s="281" t="s">
        <v>181</v>
      </c>
      <c r="D60" s="279"/>
      <c r="E60" s="279"/>
      <c r="F60" s="280"/>
      <c r="G60" s="18" t="s">
        <v>11</v>
      </c>
      <c r="H60" s="62"/>
      <c r="I60" s="100"/>
      <c r="J60" s="103"/>
      <c r="K60" s="112" t="str">
        <f t="shared" si="9"/>
        <v/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8" ht="72" customHeight="1" x14ac:dyDescent="0.25">
      <c r="A61" s="1"/>
      <c r="B61" s="14" t="s">
        <v>182</v>
      </c>
      <c r="C61" s="281" t="s">
        <v>183</v>
      </c>
      <c r="D61" s="279"/>
      <c r="E61" s="279"/>
      <c r="F61" s="280"/>
      <c r="G61" s="18" t="s">
        <v>11</v>
      </c>
      <c r="H61" s="62"/>
      <c r="I61" s="100"/>
      <c r="J61" s="103"/>
      <c r="K61" s="112" t="str">
        <f t="shared" si="9"/>
        <v/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8" ht="72" customHeight="1" thickBot="1" x14ac:dyDescent="0.3">
      <c r="A62" s="1"/>
      <c r="B62" s="14" t="s">
        <v>184</v>
      </c>
      <c r="C62" s="281" t="s">
        <v>185</v>
      </c>
      <c r="D62" s="279"/>
      <c r="E62" s="279"/>
      <c r="F62" s="280"/>
      <c r="G62" s="18" t="s">
        <v>11</v>
      </c>
      <c r="H62" s="62"/>
      <c r="I62" s="100"/>
      <c r="J62" s="103"/>
      <c r="K62" s="113" t="str">
        <f t="shared" si="9"/>
        <v/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8" s="141" customFormat="1" ht="69.75" customHeight="1" thickBot="1" x14ac:dyDescent="0.3">
      <c r="A63" s="1"/>
      <c r="B63" s="4" t="s">
        <v>207</v>
      </c>
      <c r="C63" s="303" t="s">
        <v>276</v>
      </c>
      <c r="D63" s="304"/>
      <c r="E63" s="304"/>
      <c r="F63" s="305"/>
      <c r="G63" s="117" t="s">
        <v>178</v>
      </c>
      <c r="H63" s="239"/>
      <c r="I63" s="119"/>
      <c r="J63" s="120"/>
      <c r="K63" s="61" t="str">
        <f t="shared" ref="K63" si="10">IF((J63)="","",J63-I63)</f>
        <v/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141" customFormat="1" ht="69.75" customHeight="1" x14ac:dyDescent="0.25">
      <c r="A64" s="1"/>
      <c r="B64" s="4" t="s">
        <v>207</v>
      </c>
      <c r="C64" s="303" t="s">
        <v>277</v>
      </c>
      <c r="D64" s="304"/>
      <c r="E64" s="304"/>
      <c r="F64" s="305"/>
      <c r="G64" s="117" t="s">
        <v>178</v>
      </c>
      <c r="H64" s="239"/>
      <c r="I64" s="119"/>
      <c r="J64" s="120"/>
      <c r="K64" s="61" t="str">
        <f t="shared" ref="K64" si="11">IF((J64)="","",J64-I64)</f>
        <v/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7" ht="144" customHeight="1" x14ac:dyDescent="0.25">
      <c r="A65" s="1"/>
      <c r="B65" s="278"/>
      <c r="C65" s="330"/>
      <c r="D65" s="330"/>
      <c r="E65" s="330"/>
      <c r="F65" s="330"/>
      <c r="G65" s="330"/>
      <c r="H65" s="330"/>
      <c r="I65" s="330"/>
      <c r="J65" s="330"/>
      <c r="K65" s="33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48"/>
      <c r="K66" s="4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48"/>
      <c r="K67" s="4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48"/>
      <c r="K68" s="4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48"/>
      <c r="K69" s="4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48"/>
      <c r="K70" s="4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48"/>
      <c r="K71" s="4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48"/>
      <c r="K72" s="4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48"/>
      <c r="K73" s="4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48"/>
      <c r="K74" s="4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48"/>
      <c r="K75" s="4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48"/>
      <c r="K76" s="4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48"/>
      <c r="K77" s="4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48"/>
      <c r="K78" s="4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48"/>
      <c r="K79" s="4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48"/>
      <c r="K80" s="4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48"/>
      <c r="K81" s="4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48"/>
      <c r="K82" s="4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48"/>
      <c r="K83" s="4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48"/>
      <c r="K84" s="4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48"/>
      <c r="K85" s="4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48"/>
      <c r="K86" s="4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48"/>
      <c r="K978" s="4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48"/>
      <c r="K979" s="4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48"/>
      <c r="K980" s="4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48"/>
      <c r="K981" s="4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7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48"/>
      <c r="K982" s="4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7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48"/>
      <c r="K983" s="4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7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48"/>
      <c r="K984" s="4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7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48"/>
      <c r="K985" s="4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7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48"/>
      <c r="K986" s="48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7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48"/>
      <c r="K987" s="48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7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48"/>
      <c r="K988" s="48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7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48"/>
      <c r="K989" s="48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7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48"/>
      <c r="K990" s="48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7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48"/>
      <c r="K991" s="48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7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48"/>
      <c r="K992" s="48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7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48"/>
      <c r="K993" s="48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7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48"/>
      <c r="K994" s="48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7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48"/>
      <c r="K995" s="48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7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48"/>
      <c r="K996" s="48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7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48"/>
      <c r="K997" s="48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7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48"/>
      <c r="K998" s="48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7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48"/>
      <c r="K999" s="48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7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48"/>
      <c r="K1000" s="48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72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48"/>
      <c r="K1001" s="48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72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48"/>
      <c r="K1002" s="48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72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48"/>
      <c r="K1003" s="48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72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48"/>
      <c r="K1004" s="48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72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48"/>
      <c r="K1005" s="48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72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48"/>
      <c r="K1006" s="48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mergeCells count="59">
    <mergeCell ref="C64:F64"/>
    <mergeCell ref="C63:F63"/>
    <mergeCell ref="C8:F8"/>
    <mergeCell ref="B7:K7"/>
    <mergeCell ref="B23:F23"/>
    <mergeCell ref="C24:F24"/>
    <mergeCell ref="C25:F25"/>
    <mergeCell ref="C14:F14"/>
    <mergeCell ref="C15:F15"/>
    <mergeCell ref="C11:F11"/>
    <mergeCell ref="C12:F12"/>
    <mergeCell ref="C13:F13"/>
    <mergeCell ref="B21:K21"/>
    <mergeCell ref="B19:F19"/>
    <mergeCell ref="C20:F20"/>
    <mergeCell ref="B17:K17"/>
    <mergeCell ref="C16:F16"/>
    <mergeCell ref="C6:F6"/>
    <mergeCell ref="B2:K2"/>
    <mergeCell ref="B5:K5"/>
    <mergeCell ref="B4:F4"/>
    <mergeCell ref="B3:K3"/>
    <mergeCell ref="B65:K65"/>
    <mergeCell ref="C61:F61"/>
    <mergeCell ref="C62:F62"/>
    <mergeCell ref="B51:K51"/>
    <mergeCell ref="C9:F9"/>
    <mergeCell ref="B10:K10"/>
    <mergeCell ref="C27:F27"/>
    <mergeCell ref="C26:F26"/>
    <mergeCell ref="C28:F28"/>
    <mergeCell ref="C29:F29"/>
    <mergeCell ref="C58:F58"/>
    <mergeCell ref="C59:F59"/>
    <mergeCell ref="C54:F54"/>
    <mergeCell ref="B53:F53"/>
    <mergeCell ref="B35:K35"/>
    <mergeCell ref="B37:D37"/>
    <mergeCell ref="C60:F60"/>
    <mergeCell ref="C57:F57"/>
    <mergeCell ref="C50:F50"/>
    <mergeCell ref="B47:F47"/>
    <mergeCell ref="C43:F43"/>
    <mergeCell ref="C44:F44"/>
    <mergeCell ref="C30:F30"/>
    <mergeCell ref="C31:F31"/>
    <mergeCell ref="C56:F56"/>
    <mergeCell ref="C42:F42"/>
    <mergeCell ref="C32:F32"/>
    <mergeCell ref="C38:F38"/>
    <mergeCell ref="C41:F41"/>
    <mergeCell ref="C48:F48"/>
    <mergeCell ref="C49:F49"/>
    <mergeCell ref="C39:F39"/>
    <mergeCell ref="C40:F40"/>
    <mergeCell ref="C55:F55"/>
    <mergeCell ref="B45:K45"/>
    <mergeCell ref="C33:F33"/>
    <mergeCell ref="C34:F34"/>
  </mergeCells>
  <conditionalFormatting sqref="K6">
    <cfRule type="expression" dxfId="121" priority="55">
      <formula>J6&lt;I6</formula>
    </cfRule>
  </conditionalFormatting>
  <conditionalFormatting sqref="K6">
    <cfRule type="expression" dxfId="120" priority="56">
      <formula>J6&gt;I6</formula>
    </cfRule>
  </conditionalFormatting>
  <conditionalFormatting sqref="K8">
    <cfRule type="expression" dxfId="119" priority="57">
      <formula>J8&lt;I8</formula>
    </cfRule>
  </conditionalFormatting>
  <conditionalFormatting sqref="K8">
    <cfRule type="expression" dxfId="118" priority="58">
      <formula>J8&gt;I8</formula>
    </cfRule>
  </conditionalFormatting>
  <conditionalFormatting sqref="K9">
    <cfRule type="expression" dxfId="117" priority="59">
      <formula>J9&lt;I9</formula>
    </cfRule>
  </conditionalFormatting>
  <conditionalFormatting sqref="K9">
    <cfRule type="expression" dxfId="116" priority="60">
      <formula>J9&gt;I9</formula>
    </cfRule>
  </conditionalFormatting>
  <conditionalFormatting sqref="K11">
    <cfRule type="expression" dxfId="115" priority="61">
      <formula>J11&lt;I11</formula>
    </cfRule>
  </conditionalFormatting>
  <conditionalFormatting sqref="K11">
    <cfRule type="expression" dxfId="114" priority="62">
      <formula>J11&gt;I11</formula>
    </cfRule>
  </conditionalFormatting>
  <conditionalFormatting sqref="K24">
    <cfRule type="expression" dxfId="113" priority="63">
      <formula>J24&lt;I24</formula>
    </cfRule>
  </conditionalFormatting>
  <conditionalFormatting sqref="K24">
    <cfRule type="expression" dxfId="112" priority="64">
      <formula>J24&gt;I24</formula>
    </cfRule>
  </conditionalFormatting>
  <conditionalFormatting sqref="K38">
    <cfRule type="expression" dxfId="111" priority="79">
      <formula>J38&lt;I38</formula>
    </cfRule>
  </conditionalFormatting>
  <conditionalFormatting sqref="K38">
    <cfRule type="expression" dxfId="110" priority="80">
      <formula>J38&gt;I38</formula>
    </cfRule>
  </conditionalFormatting>
  <conditionalFormatting sqref="K48">
    <cfRule type="expression" dxfId="109" priority="87">
      <formula>J48&lt;I48</formula>
    </cfRule>
  </conditionalFormatting>
  <conditionalFormatting sqref="K48">
    <cfRule type="expression" dxfId="108" priority="88">
      <formula>J48&gt;I48</formula>
    </cfRule>
  </conditionalFormatting>
  <conditionalFormatting sqref="K54:K55">
    <cfRule type="expression" dxfId="107" priority="91">
      <formula>J54&lt;I54</formula>
    </cfRule>
  </conditionalFormatting>
  <conditionalFormatting sqref="K54:K55">
    <cfRule type="expression" dxfId="106" priority="92">
      <formula>J54&gt;I54</formula>
    </cfRule>
  </conditionalFormatting>
  <conditionalFormatting sqref="K20">
    <cfRule type="expression" dxfId="105" priority="99">
      <formula>J20&lt;I20</formula>
    </cfRule>
  </conditionalFormatting>
  <conditionalFormatting sqref="K20">
    <cfRule type="expression" dxfId="104" priority="100">
      <formula>J20&gt;I20</formula>
    </cfRule>
  </conditionalFormatting>
  <conditionalFormatting sqref="K56:K57">
    <cfRule type="expression" dxfId="103" priority="103">
      <formula>J56&gt;I56</formula>
    </cfRule>
  </conditionalFormatting>
  <conditionalFormatting sqref="K56:K57">
    <cfRule type="expression" dxfId="102" priority="104">
      <formula>J56&lt;I56</formula>
    </cfRule>
  </conditionalFormatting>
  <conditionalFormatting sqref="K25">
    <cfRule type="expression" dxfId="101" priority="53">
      <formula>J25&lt;I25</formula>
    </cfRule>
  </conditionalFormatting>
  <conditionalFormatting sqref="K25">
    <cfRule type="expression" dxfId="100" priority="54">
      <formula>J25&gt;I25</formula>
    </cfRule>
  </conditionalFormatting>
  <conditionalFormatting sqref="K26">
    <cfRule type="expression" dxfId="99" priority="51">
      <formula>J26&lt;I26</formula>
    </cfRule>
  </conditionalFormatting>
  <conditionalFormatting sqref="K26">
    <cfRule type="expression" dxfId="98" priority="52">
      <formula>J26&gt;I26</formula>
    </cfRule>
  </conditionalFormatting>
  <conditionalFormatting sqref="K27">
    <cfRule type="expression" dxfId="97" priority="49">
      <formula>J27&lt;I27</formula>
    </cfRule>
  </conditionalFormatting>
  <conditionalFormatting sqref="K27">
    <cfRule type="expression" dxfId="96" priority="50">
      <formula>J27&gt;I27</formula>
    </cfRule>
  </conditionalFormatting>
  <conditionalFormatting sqref="K28">
    <cfRule type="expression" dxfId="95" priority="47">
      <formula>J28&lt;I28</formula>
    </cfRule>
  </conditionalFormatting>
  <conditionalFormatting sqref="K28">
    <cfRule type="expression" dxfId="94" priority="48">
      <formula>J28&gt;I28</formula>
    </cfRule>
  </conditionalFormatting>
  <conditionalFormatting sqref="K29">
    <cfRule type="expression" dxfId="93" priority="45">
      <formula>J29&lt;I29</formula>
    </cfRule>
  </conditionalFormatting>
  <conditionalFormatting sqref="K29">
    <cfRule type="expression" dxfId="92" priority="46">
      <formula>J29&gt;I29</formula>
    </cfRule>
  </conditionalFormatting>
  <conditionalFormatting sqref="K30">
    <cfRule type="expression" dxfId="91" priority="43">
      <formula>J30&lt;I30</formula>
    </cfRule>
  </conditionalFormatting>
  <conditionalFormatting sqref="K30">
    <cfRule type="expression" dxfId="90" priority="44">
      <formula>J30&gt;I30</formula>
    </cfRule>
  </conditionalFormatting>
  <conditionalFormatting sqref="K31">
    <cfRule type="expression" dxfId="89" priority="41">
      <formula>J31&lt;I31</formula>
    </cfRule>
  </conditionalFormatting>
  <conditionalFormatting sqref="K31">
    <cfRule type="expression" dxfId="88" priority="42">
      <formula>J31&gt;I31</formula>
    </cfRule>
  </conditionalFormatting>
  <conditionalFormatting sqref="K39">
    <cfRule type="expression" dxfId="87" priority="39">
      <formula>J39&lt;I39</formula>
    </cfRule>
  </conditionalFormatting>
  <conditionalFormatting sqref="K39">
    <cfRule type="expression" dxfId="86" priority="40">
      <formula>J39&gt;I39</formula>
    </cfRule>
  </conditionalFormatting>
  <conditionalFormatting sqref="K40">
    <cfRule type="expression" dxfId="85" priority="37">
      <formula>J40&lt;I40</formula>
    </cfRule>
  </conditionalFormatting>
  <conditionalFormatting sqref="K40">
    <cfRule type="expression" dxfId="84" priority="38">
      <formula>J40&gt;I40</formula>
    </cfRule>
  </conditionalFormatting>
  <conditionalFormatting sqref="K41">
    <cfRule type="expression" dxfId="83" priority="35">
      <formula>J41&lt;I41</formula>
    </cfRule>
  </conditionalFormatting>
  <conditionalFormatting sqref="K41">
    <cfRule type="expression" dxfId="82" priority="36">
      <formula>J41&gt;I41</formula>
    </cfRule>
  </conditionalFormatting>
  <conditionalFormatting sqref="K42">
    <cfRule type="expression" dxfId="81" priority="33">
      <formula>J42&lt;I42</formula>
    </cfRule>
  </conditionalFormatting>
  <conditionalFormatting sqref="K42">
    <cfRule type="expression" dxfId="80" priority="34">
      <formula>J42&gt;I42</formula>
    </cfRule>
  </conditionalFormatting>
  <conditionalFormatting sqref="K49">
    <cfRule type="expression" dxfId="79" priority="31">
      <formula>J49&lt;I49</formula>
    </cfRule>
  </conditionalFormatting>
  <conditionalFormatting sqref="K49">
    <cfRule type="expression" dxfId="78" priority="32">
      <formula>J49&gt;I49</formula>
    </cfRule>
  </conditionalFormatting>
  <conditionalFormatting sqref="K58">
    <cfRule type="expression" dxfId="77" priority="29">
      <formula>J58&lt;I58</formula>
    </cfRule>
  </conditionalFormatting>
  <conditionalFormatting sqref="K58">
    <cfRule type="expression" dxfId="76" priority="30">
      <formula>J58&gt;I58</formula>
    </cfRule>
  </conditionalFormatting>
  <conditionalFormatting sqref="K59">
    <cfRule type="expression" dxfId="75" priority="27">
      <formula>J59&lt;I59</formula>
    </cfRule>
  </conditionalFormatting>
  <conditionalFormatting sqref="K59">
    <cfRule type="expression" dxfId="74" priority="28">
      <formula>J59&gt;I59</formula>
    </cfRule>
  </conditionalFormatting>
  <conditionalFormatting sqref="K62">
    <cfRule type="expression" dxfId="73" priority="25">
      <formula>J62&lt;I62</formula>
    </cfRule>
  </conditionalFormatting>
  <conditionalFormatting sqref="K62">
    <cfRule type="expression" dxfId="72" priority="26">
      <formula>J62&gt;I62</formula>
    </cfRule>
  </conditionalFormatting>
  <conditionalFormatting sqref="K60">
    <cfRule type="expression" dxfId="71" priority="23">
      <formula>J60&gt;I60</formula>
    </cfRule>
  </conditionalFormatting>
  <conditionalFormatting sqref="K60">
    <cfRule type="expression" dxfId="70" priority="24">
      <formula>J60&lt;I60</formula>
    </cfRule>
  </conditionalFormatting>
  <conditionalFormatting sqref="K61">
    <cfRule type="expression" dxfId="69" priority="21">
      <formula>J61&gt;I61</formula>
    </cfRule>
  </conditionalFormatting>
  <conditionalFormatting sqref="K61">
    <cfRule type="expression" dxfId="68" priority="22">
      <formula>J61&lt;I61</formula>
    </cfRule>
  </conditionalFormatting>
  <conditionalFormatting sqref="K16">
    <cfRule type="expression" dxfId="67" priority="19">
      <formula>J16&lt;I16</formula>
    </cfRule>
  </conditionalFormatting>
  <conditionalFormatting sqref="K16">
    <cfRule type="expression" dxfId="66" priority="20">
      <formula>J16&gt;I16</formula>
    </cfRule>
  </conditionalFormatting>
  <conditionalFormatting sqref="K64">
    <cfRule type="expression" dxfId="65" priority="3">
      <formula>J64&lt;I64</formula>
    </cfRule>
  </conditionalFormatting>
  <conditionalFormatting sqref="K63">
    <cfRule type="expression" dxfId="64" priority="5">
      <formula>J63&lt;I63</formula>
    </cfRule>
  </conditionalFormatting>
  <conditionalFormatting sqref="K63">
    <cfRule type="expression" dxfId="63" priority="6">
      <formula>J63&gt;I63</formula>
    </cfRule>
  </conditionalFormatting>
  <conditionalFormatting sqref="K64">
    <cfRule type="expression" dxfId="62" priority="4">
      <formula>J64&gt;I64</formula>
    </cfRule>
  </conditionalFormatting>
  <conditionalFormatting sqref="K33">
    <cfRule type="expression" dxfId="61" priority="1">
      <formula>J33&lt;I33</formula>
    </cfRule>
  </conditionalFormatting>
  <conditionalFormatting sqref="K33">
    <cfRule type="expression" dxfId="60" priority="2">
      <formula>J33&gt;I33</formula>
    </cfRule>
  </conditionalFormatting>
  <pageMargins left="0.7" right="0.7" top="0.75" bottom="0.75" header="0.3" footer="0.3"/>
  <pageSetup scale="64" fitToHeight="0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62804B6F-7623-457D-970B-1091F00CD710}">
            <xm:f>Transportation!J34&lt;Transportation!I34</xm:f>
            <x14:dxf>
              <font>
                <color rgb="FF00B05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K43:K44 K34</xm:sqref>
        </x14:conditionalFormatting>
        <x14:conditionalFormatting xmlns:xm="http://schemas.microsoft.com/office/excel/2006/main">
          <x14:cfRule type="expression" priority="18" id="{BBF98A4B-1D41-449B-BCD6-35A6EC274824}">
            <xm:f>Transportation!J34&gt;Transportation!I34</xm:f>
            <x14:dxf>
              <font>
                <color rgb="FFFF0000"/>
              </font>
              <fill>
                <patternFill patternType="none"/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K43:K44 K34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AA981"/>
  <sheetViews>
    <sheetView showGridLines="0" topLeftCell="A25" zoomScale="80" zoomScaleNormal="80" workbookViewId="0">
      <selection activeCell="I9" sqref="I9"/>
    </sheetView>
  </sheetViews>
  <sheetFormatPr defaultColWidth="15.140625" defaultRowHeight="15" customHeight="1" x14ac:dyDescent="0.25"/>
  <cols>
    <col min="1" max="1" width="1.42578125" customWidth="1"/>
    <col min="2" max="5" width="7.42578125" customWidth="1"/>
    <col min="6" max="6" width="37.140625" customWidth="1"/>
    <col min="7" max="7" width="18.7109375" customWidth="1"/>
    <col min="8" max="8" width="18.7109375" style="116" hidden="1" customWidth="1"/>
    <col min="9" max="9" width="15.85546875" customWidth="1"/>
    <col min="10" max="10" width="12.140625" customWidth="1"/>
    <col min="11" max="11" width="14.42578125" customWidth="1"/>
    <col min="12" max="27" width="7.42578125" customWidth="1"/>
  </cols>
  <sheetData>
    <row r="1" spans="1:27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48"/>
      <c r="K1" s="4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customHeight="1" x14ac:dyDescent="0.25">
      <c r="A2" s="1"/>
      <c r="B2" s="321" t="s">
        <v>136</v>
      </c>
      <c r="C2" s="322"/>
      <c r="D2" s="322"/>
      <c r="E2" s="322"/>
      <c r="F2" s="322"/>
      <c r="G2" s="322"/>
      <c r="H2" s="322"/>
      <c r="I2" s="322"/>
      <c r="J2" s="322"/>
      <c r="K2" s="32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60.95" customHeight="1" x14ac:dyDescent="0.25">
      <c r="A3" s="1"/>
      <c r="B3" s="324" t="s">
        <v>295</v>
      </c>
      <c r="C3" s="328"/>
      <c r="D3" s="328"/>
      <c r="E3" s="328"/>
      <c r="F3" s="328"/>
      <c r="G3" s="328"/>
      <c r="H3" s="328"/>
      <c r="I3" s="328"/>
      <c r="J3" s="328"/>
      <c r="K3" s="3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2" customHeight="1" x14ac:dyDescent="0.25">
      <c r="A4" s="1"/>
      <c r="B4" s="326" t="s">
        <v>140</v>
      </c>
      <c r="C4" s="287"/>
      <c r="D4" s="287"/>
      <c r="E4" s="287"/>
      <c r="F4" s="288"/>
      <c r="G4" s="74" t="s">
        <v>3</v>
      </c>
      <c r="H4" s="7" t="s">
        <v>225</v>
      </c>
      <c r="I4" s="7" t="s">
        <v>204</v>
      </c>
      <c r="J4" s="5" t="s">
        <v>205</v>
      </c>
      <c r="K4" s="5" t="s">
        <v>206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72" customHeight="1" x14ac:dyDescent="0.25">
      <c r="A5" s="1"/>
      <c r="B5" s="6">
        <v>14.1</v>
      </c>
      <c r="C5" s="346" t="s">
        <v>142</v>
      </c>
      <c r="D5" s="347"/>
      <c r="E5" s="347"/>
      <c r="F5" s="348"/>
      <c r="G5" s="246" t="s">
        <v>146</v>
      </c>
      <c r="H5" s="248"/>
      <c r="I5" s="275">
        <v>1</v>
      </c>
      <c r="J5" s="276">
        <v>1</v>
      </c>
      <c r="K5" s="277">
        <f t="shared" ref="K5:K11" si="0">IF(J5="","",J5-I5)</f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72" customHeight="1" x14ac:dyDescent="0.25">
      <c r="A6" s="1"/>
      <c r="B6" s="14">
        <v>14.2</v>
      </c>
      <c r="C6" s="295" t="s">
        <v>148</v>
      </c>
      <c r="D6" s="316"/>
      <c r="E6" s="316"/>
      <c r="F6" s="317"/>
      <c r="G6" s="211" t="s">
        <v>150</v>
      </c>
      <c r="H6" s="248"/>
      <c r="I6" s="275">
        <v>40</v>
      </c>
      <c r="J6" s="276">
        <v>40</v>
      </c>
      <c r="K6" s="277">
        <f t="shared" si="0"/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72" customHeight="1" x14ac:dyDescent="0.25">
      <c r="A7" s="1"/>
      <c r="B7" s="5" t="s">
        <v>223</v>
      </c>
      <c r="C7" s="343" t="s">
        <v>151</v>
      </c>
      <c r="D7" s="344"/>
      <c r="E7" s="344"/>
      <c r="F7" s="345"/>
      <c r="G7" s="212" t="s">
        <v>152</v>
      </c>
      <c r="H7" s="249"/>
      <c r="I7" s="274">
        <v>11</v>
      </c>
      <c r="J7" s="276">
        <v>30</v>
      </c>
      <c r="K7" s="277">
        <f t="shared" si="0"/>
        <v>19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72" customHeight="1" x14ac:dyDescent="0.25">
      <c r="A8" s="1"/>
      <c r="B8" s="14">
        <v>14.4</v>
      </c>
      <c r="C8" s="295" t="s">
        <v>153</v>
      </c>
      <c r="D8" s="316"/>
      <c r="E8" s="316"/>
      <c r="F8" s="317"/>
      <c r="G8" s="211" t="s">
        <v>152</v>
      </c>
      <c r="H8" s="248"/>
      <c r="I8" s="275">
        <v>0</v>
      </c>
      <c r="J8" s="276">
        <v>0</v>
      </c>
      <c r="K8" s="277">
        <f t="shared" si="0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2" customHeight="1" x14ac:dyDescent="0.25">
      <c r="A9" s="1"/>
      <c r="B9" s="14">
        <v>14.5</v>
      </c>
      <c r="C9" s="281" t="s">
        <v>154</v>
      </c>
      <c r="D9" s="279"/>
      <c r="E9" s="279"/>
      <c r="F9" s="280"/>
      <c r="G9" s="247" t="s">
        <v>155</v>
      </c>
      <c r="H9" s="250"/>
      <c r="I9" s="252"/>
      <c r="J9" s="58">
        <v>0</v>
      </c>
      <c r="K9" s="12">
        <f t="shared" si="0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72" customHeight="1" x14ac:dyDescent="0.25">
      <c r="A10" s="1"/>
      <c r="B10" s="14">
        <v>14.6</v>
      </c>
      <c r="C10" s="281" t="s">
        <v>156</v>
      </c>
      <c r="D10" s="279"/>
      <c r="E10" s="279"/>
      <c r="F10" s="280"/>
      <c r="G10" s="213" t="s">
        <v>11</v>
      </c>
      <c r="H10" s="251"/>
      <c r="I10" s="253">
        <v>0.219</v>
      </c>
      <c r="J10" s="94">
        <v>0.219</v>
      </c>
      <c r="K10" s="95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customHeight="1" x14ac:dyDescent="0.25">
      <c r="A11" s="1"/>
      <c r="B11" s="14">
        <v>14.7</v>
      </c>
      <c r="C11" s="281" t="s">
        <v>159</v>
      </c>
      <c r="D11" s="279"/>
      <c r="E11" s="279"/>
      <c r="F11" s="280"/>
      <c r="G11" s="213" t="s">
        <v>11</v>
      </c>
      <c r="H11" s="251"/>
      <c r="I11" s="253"/>
      <c r="J11" s="94">
        <v>0</v>
      </c>
      <c r="K11" s="95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44" customHeight="1" x14ac:dyDescent="0.25">
      <c r="A12" s="1"/>
      <c r="B12" s="278" t="s">
        <v>196</v>
      </c>
      <c r="C12" s="279"/>
      <c r="D12" s="279"/>
      <c r="E12" s="279"/>
      <c r="F12" s="279"/>
      <c r="G12" s="279"/>
      <c r="H12" s="287"/>
      <c r="I12" s="279"/>
      <c r="J12" s="279"/>
      <c r="K12" s="28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 x14ac:dyDescent="0.25">
      <c r="A13" s="1"/>
      <c r="B13" s="21"/>
      <c r="C13" s="22"/>
      <c r="D13" s="22"/>
      <c r="E13" s="22"/>
      <c r="F13" s="22"/>
      <c r="G13" s="26"/>
      <c r="H13" s="26"/>
      <c r="I13" s="53"/>
      <c r="J13" s="54"/>
      <c r="K13" s="4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72" customHeight="1" x14ac:dyDescent="0.25">
      <c r="A14" s="1"/>
      <c r="B14" s="301" t="s">
        <v>160</v>
      </c>
      <c r="C14" s="279"/>
      <c r="D14" s="279"/>
      <c r="E14" s="279"/>
      <c r="F14" s="280"/>
      <c r="G14" s="4" t="s">
        <v>3</v>
      </c>
      <c r="H14" s="7" t="s">
        <v>225</v>
      </c>
      <c r="I14" s="7" t="s">
        <v>204</v>
      </c>
      <c r="J14" s="5" t="s">
        <v>205</v>
      </c>
      <c r="K14" s="77" t="s">
        <v>206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72" customHeight="1" x14ac:dyDescent="0.25">
      <c r="A15" s="1"/>
      <c r="B15" s="14">
        <v>15.1</v>
      </c>
      <c r="C15" s="295" t="s">
        <v>161</v>
      </c>
      <c r="D15" s="316"/>
      <c r="E15" s="316"/>
      <c r="F15" s="317"/>
      <c r="G15" s="81" t="s">
        <v>162</v>
      </c>
      <c r="H15" s="11"/>
      <c r="I15" s="11">
        <v>2</v>
      </c>
      <c r="J15" s="58">
        <v>2</v>
      </c>
      <c r="K15" s="12">
        <f t="shared" ref="K15:K17" si="1">IF(J15="","",J15-I15)</f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2" customHeight="1" x14ac:dyDescent="0.25">
      <c r="A16" s="1"/>
      <c r="B16" s="14">
        <v>15.2</v>
      </c>
      <c r="C16" s="281" t="s">
        <v>163</v>
      </c>
      <c r="D16" s="279"/>
      <c r="E16" s="279"/>
      <c r="F16" s="280"/>
      <c r="G16" s="214" t="s">
        <v>11</v>
      </c>
      <c r="H16" s="96"/>
      <c r="I16" s="96">
        <v>1</v>
      </c>
      <c r="J16" s="97">
        <v>1</v>
      </c>
      <c r="K16" s="95">
        <f t="shared" si="1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72" customHeight="1" x14ac:dyDescent="0.25">
      <c r="A17" s="1"/>
      <c r="B17" s="14">
        <v>15.3</v>
      </c>
      <c r="C17" s="281" t="s">
        <v>166</v>
      </c>
      <c r="D17" s="279"/>
      <c r="E17" s="279"/>
      <c r="F17" s="280"/>
      <c r="G17" s="215" t="s">
        <v>11</v>
      </c>
      <c r="H17" s="93"/>
      <c r="I17" s="93">
        <v>1</v>
      </c>
      <c r="J17" s="94">
        <v>1</v>
      </c>
      <c r="K17" s="95">
        <f t="shared" si="1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44" customHeight="1" x14ac:dyDescent="0.25">
      <c r="A18" s="1"/>
      <c r="B18" s="278" t="s">
        <v>196</v>
      </c>
      <c r="C18" s="279"/>
      <c r="D18" s="279"/>
      <c r="E18" s="279"/>
      <c r="F18" s="279"/>
      <c r="G18" s="279"/>
      <c r="H18" s="279"/>
      <c r="I18" s="279"/>
      <c r="J18" s="279"/>
      <c r="K18" s="28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48"/>
      <c r="K19" s="4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72" customHeight="1" x14ac:dyDescent="0.25">
      <c r="A20" s="1"/>
      <c r="B20" s="301" t="s">
        <v>169</v>
      </c>
      <c r="C20" s="279"/>
      <c r="D20" s="279"/>
      <c r="E20" s="279"/>
      <c r="F20" s="280"/>
      <c r="G20" s="4" t="s">
        <v>3</v>
      </c>
      <c r="H20" s="7" t="s">
        <v>225</v>
      </c>
      <c r="I20" s="7" t="s">
        <v>204</v>
      </c>
      <c r="J20" s="5" t="s">
        <v>205</v>
      </c>
      <c r="K20" s="77" t="s">
        <v>206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72" customHeight="1" x14ac:dyDescent="0.25">
      <c r="A21" s="1"/>
      <c r="B21" s="14">
        <v>16.100000000000001</v>
      </c>
      <c r="C21" s="349" t="s">
        <v>170</v>
      </c>
      <c r="D21" s="350"/>
      <c r="E21" s="350"/>
      <c r="F21" s="351"/>
      <c r="G21" s="57"/>
      <c r="H21" s="10"/>
      <c r="I21" s="10"/>
      <c r="J21" s="58"/>
      <c r="K21" s="12" t="s">
        <v>171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72" customHeight="1" x14ac:dyDescent="0.25">
      <c r="A22" s="1"/>
      <c r="B22" s="14">
        <v>16.2</v>
      </c>
      <c r="C22" s="335" t="s">
        <v>173</v>
      </c>
      <c r="D22" s="279"/>
      <c r="E22" s="279"/>
      <c r="F22" s="280"/>
      <c r="G22" s="57"/>
      <c r="H22" s="10"/>
      <c r="I22" s="10"/>
      <c r="J22" s="58"/>
      <c r="K22" s="12" t="s">
        <v>171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72" customHeight="1" x14ac:dyDescent="0.25">
      <c r="A23" s="1"/>
      <c r="B23" s="14">
        <v>16.3</v>
      </c>
      <c r="C23" s="335" t="s">
        <v>174</v>
      </c>
      <c r="D23" s="279"/>
      <c r="E23" s="279"/>
      <c r="F23" s="280"/>
      <c r="G23" s="57"/>
      <c r="H23" s="10"/>
      <c r="I23" s="105"/>
      <c r="J23" s="58"/>
      <c r="K23" s="12" t="s">
        <v>171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72" customHeight="1" x14ac:dyDescent="0.25">
      <c r="A24" s="1"/>
      <c r="B24" s="14">
        <v>16.399999999999999</v>
      </c>
      <c r="C24" s="353" t="s">
        <v>176</v>
      </c>
      <c r="D24" s="350"/>
      <c r="E24" s="350"/>
      <c r="F24" s="351"/>
      <c r="G24" s="63"/>
      <c r="H24" s="60"/>
      <c r="I24" s="60"/>
      <c r="J24" s="16"/>
      <c r="K24" s="12" t="s">
        <v>171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4" customHeight="1" x14ac:dyDescent="0.25">
      <c r="A25" s="1"/>
      <c r="B25" s="278" t="s">
        <v>31</v>
      </c>
      <c r="C25" s="279"/>
      <c r="D25" s="279"/>
      <c r="E25" s="279"/>
      <c r="F25" s="279"/>
      <c r="G25" s="279"/>
      <c r="H25" s="279"/>
      <c r="I25" s="279"/>
      <c r="J25" s="279"/>
      <c r="K25" s="28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48"/>
      <c r="K26" s="4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48"/>
      <c r="K27" s="4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72" customHeight="1" x14ac:dyDescent="0.25">
      <c r="A28" s="1"/>
      <c r="B28" s="352" t="s">
        <v>197</v>
      </c>
      <c r="C28" s="279"/>
      <c r="D28" s="279"/>
      <c r="E28" s="279"/>
      <c r="F28" s="280"/>
      <c r="G28" s="4" t="s">
        <v>3</v>
      </c>
      <c r="H28" s="7" t="s">
        <v>225</v>
      </c>
      <c r="I28" s="7" t="s">
        <v>204</v>
      </c>
      <c r="J28" s="5" t="s">
        <v>205</v>
      </c>
      <c r="K28" s="77" t="s">
        <v>206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72" customHeight="1" x14ac:dyDescent="0.25">
      <c r="A29" s="1"/>
      <c r="B29" s="64">
        <v>17.100000000000001</v>
      </c>
      <c r="C29" s="329" t="s">
        <v>186</v>
      </c>
      <c r="D29" s="316"/>
      <c r="E29" s="316"/>
      <c r="F29" s="317"/>
      <c r="G29" s="80" t="s">
        <v>187</v>
      </c>
      <c r="H29" s="83"/>
      <c r="I29" s="83">
        <v>14982</v>
      </c>
      <c r="J29" s="58"/>
      <c r="K29" s="12" t="str">
        <f t="shared" ref="K29:K33" si="2">IF(J29="","",J29-I29)</f>
        <v/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72" customHeight="1" x14ac:dyDescent="0.25">
      <c r="A30" s="1"/>
      <c r="B30" s="64">
        <v>17.2</v>
      </c>
      <c r="C30" s="329" t="s">
        <v>188</v>
      </c>
      <c r="D30" s="316"/>
      <c r="E30" s="316"/>
      <c r="F30" s="317"/>
      <c r="G30" s="82" t="s">
        <v>187</v>
      </c>
      <c r="H30" s="84"/>
      <c r="I30" s="84">
        <v>1209</v>
      </c>
      <c r="J30" s="16"/>
      <c r="K30" s="12" t="str">
        <f t="shared" si="2"/>
        <v/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72" customHeight="1" x14ac:dyDescent="0.25">
      <c r="A31" s="1"/>
      <c r="B31" s="64">
        <v>17.3</v>
      </c>
      <c r="C31" s="329" t="s">
        <v>189</v>
      </c>
      <c r="D31" s="316"/>
      <c r="E31" s="316"/>
      <c r="F31" s="317"/>
      <c r="G31" s="80" t="s">
        <v>187</v>
      </c>
      <c r="H31" s="83"/>
      <c r="I31" s="83">
        <v>54038</v>
      </c>
      <c r="J31" s="58"/>
      <c r="K31" s="12" t="str">
        <f t="shared" si="2"/>
        <v/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72" customHeight="1" x14ac:dyDescent="0.25">
      <c r="A32" s="1"/>
      <c r="B32" s="64">
        <v>17.399999999999999</v>
      </c>
      <c r="C32" s="335" t="s">
        <v>190</v>
      </c>
      <c r="D32" s="279"/>
      <c r="E32" s="279"/>
      <c r="F32" s="280"/>
      <c r="G32" s="57" t="s">
        <v>187</v>
      </c>
      <c r="H32" s="83"/>
      <c r="I32" s="83">
        <v>70229</v>
      </c>
      <c r="J32" s="58"/>
      <c r="K32" s="12" t="str">
        <f t="shared" si="2"/>
        <v/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72" customHeight="1" x14ac:dyDescent="0.25">
      <c r="A33" s="1"/>
      <c r="B33" s="67">
        <v>17.5</v>
      </c>
      <c r="C33" s="281" t="s">
        <v>191</v>
      </c>
      <c r="D33" s="279"/>
      <c r="E33" s="279"/>
      <c r="F33" s="280"/>
      <c r="G33" s="57" t="s">
        <v>187</v>
      </c>
      <c r="H33" s="65"/>
      <c r="I33" s="65" t="s">
        <v>298</v>
      </c>
      <c r="J33" s="68"/>
      <c r="K33" s="12" t="str">
        <f t="shared" si="2"/>
        <v/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4" customHeight="1" x14ac:dyDescent="0.25">
      <c r="A34" s="1"/>
      <c r="B34" s="278" t="s">
        <v>303</v>
      </c>
      <c r="C34" s="279"/>
      <c r="D34" s="279"/>
      <c r="E34" s="279"/>
      <c r="F34" s="279"/>
      <c r="G34" s="279"/>
      <c r="H34" s="279"/>
      <c r="I34" s="279"/>
      <c r="J34" s="279"/>
      <c r="K34" s="28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48"/>
      <c r="K35" s="4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72" customHeight="1" x14ac:dyDescent="0.25">
      <c r="A36" s="1"/>
      <c r="B36" s="352" t="s">
        <v>192</v>
      </c>
      <c r="C36" s="279"/>
      <c r="D36" s="279"/>
      <c r="E36" s="279"/>
      <c r="F36" s="280"/>
      <c r="G36" s="4" t="s">
        <v>3</v>
      </c>
      <c r="H36" s="7" t="s">
        <v>225</v>
      </c>
      <c r="I36" s="7" t="s">
        <v>204</v>
      </c>
      <c r="J36" s="5" t="s">
        <v>205</v>
      </c>
      <c r="K36" s="77" t="s">
        <v>206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81" customHeight="1" x14ac:dyDescent="0.25">
      <c r="A37" s="1"/>
      <c r="B37" s="64">
        <v>18.100000000000001</v>
      </c>
      <c r="C37" s="329" t="s">
        <v>193</v>
      </c>
      <c r="D37" s="316"/>
      <c r="E37" s="316"/>
      <c r="F37" s="317"/>
      <c r="G37" s="91"/>
      <c r="H37" s="85"/>
      <c r="I37" s="85"/>
      <c r="J37" s="58"/>
      <c r="K37" s="12" t="str">
        <f t="shared" ref="K37:K40" si="3">IF(J37="","",J37-I37)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72" customHeight="1" x14ac:dyDescent="0.25">
      <c r="A38" s="1"/>
      <c r="B38" s="64">
        <v>18.2</v>
      </c>
      <c r="C38" s="329" t="s">
        <v>194</v>
      </c>
      <c r="D38" s="316"/>
      <c r="E38" s="316"/>
      <c r="F38" s="317"/>
      <c r="G38" s="91"/>
      <c r="H38" s="66"/>
      <c r="I38" s="66"/>
      <c r="J38" s="16"/>
      <c r="K38" s="12" t="str">
        <f>IF(J38="","",J38-I38)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72" customHeight="1" x14ac:dyDescent="0.25">
      <c r="A39" s="1"/>
      <c r="B39" s="64">
        <v>18.3</v>
      </c>
      <c r="C39" s="335"/>
      <c r="D39" s="279"/>
      <c r="E39" s="279"/>
      <c r="F39" s="280"/>
      <c r="G39" s="69"/>
      <c r="H39" s="65"/>
      <c r="I39" s="65"/>
      <c r="J39" s="58"/>
      <c r="K39" s="12" t="str">
        <f t="shared" si="3"/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72" customHeight="1" x14ac:dyDescent="0.25">
      <c r="A40" s="1"/>
      <c r="B40" s="64">
        <v>18.399999999999999</v>
      </c>
      <c r="C40" s="335"/>
      <c r="D40" s="279"/>
      <c r="E40" s="279"/>
      <c r="F40" s="280"/>
      <c r="G40" s="57"/>
      <c r="H40" s="65"/>
      <c r="I40" s="65"/>
      <c r="J40" s="58"/>
      <c r="K40" s="19" t="str">
        <f t="shared" si="3"/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72" customHeight="1" x14ac:dyDescent="0.25">
      <c r="A41" s="1"/>
      <c r="B41" s="278" t="s">
        <v>195</v>
      </c>
      <c r="C41" s="279"/>
      <c r="D41" s="279"/>
      <c r="E41" s="279"/>
      <c r="F41" s="279"/>
      <c r="G41" s="279"/>
      <c r="H41" s="279"/>
      <c r="I41" s="279"/>
      <c r="J41" s="279"/>
      <c r="K41" s="28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7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48"/>
      <c r="K42" s="4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7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48"/>
      <c r="K43" s="4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48"/>
      <c r="K44" s="4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7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48"/>
      <c r="K45" s="4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48"/>
      <c r="K46" s="4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7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48"/>
      <c r="K47" s="4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72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48"/>
      <c r="K48" s="4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72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48"/>
      <c r="K49" s="4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72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48"/>
      <c r="K50" s="48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72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48"/>
      <c r="K51" s="48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72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48"/>
      <c r="K52" s="4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72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48"/>
      <c r="K53" s="4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72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48"/>
      <c r="K54" s="48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72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48"/>
      <c r="K55" s="48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72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48"/>
      <c r="K56" s="4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72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48"/>
      <c r="K57" s="4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72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48"/>
      <c r="K58" s="48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72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48"/>
      <c r="K59" s="48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72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48"/>
      <c r="K60" s="4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72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48"/>
      <c r="K61" s="4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7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48"/>
      <c r="K62" s="48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7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48"/>
      <c r="K63" s="4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7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48"/>
      <c r="K64" s="4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7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48"/>
      <c r="K65" s="4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7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48"/>
      <c r="K66" s="4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7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48"/>
      <c r="K67" s="4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7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48"/>
      <c r="K68" s="4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7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48"/>
      <c r="K69" s="4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7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48"/>
      <c r="K70" s="4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7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48"/>
      <c r="K71" s="4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7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48"/>
      <c r="K72" s="4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7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48"/>
      <c r="K73" s="4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7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48"/>
      <c r="K74" s="4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7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48"/>
      <c r="K75" s="4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7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48"/>
      <c r="K76" s="4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7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48"/>
      <c r="K77" s="4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7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48"/>
      <c r="K78" s="4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7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48"/>
      <c r="K79" s="4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7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48"/>
      <c r="K80" s="4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7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48"/>
      <c r="K81" s="4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7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48"/>
      <c r="K82" s="4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7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48"/>
      <c r="K83" s="4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7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48"/>
      <c r="K84" s="4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7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48"/>
      <c r="K85" s="4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7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48"/>
      <c r="K86" s="4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7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7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7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7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7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7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7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7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7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7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7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7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7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7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7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7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7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7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7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7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7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7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7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7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7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7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7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7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7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7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7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7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7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7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7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7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7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7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7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7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7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7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7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7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7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7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7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7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7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7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7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7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7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7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7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7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7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7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7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7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7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7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7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7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7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7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7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7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7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7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7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7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7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7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7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7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7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7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7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7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7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7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7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7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7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7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7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7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7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7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7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7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7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7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7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7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7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7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7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7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7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7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7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7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7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7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7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7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7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7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7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7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7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7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7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7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7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7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7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7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7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7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7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7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7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7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7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7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7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7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7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7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7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7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7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7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7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7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7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7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7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7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7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7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7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7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7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7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7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7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7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7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7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7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7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7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7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7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7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7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7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7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7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7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7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7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7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7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7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7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7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7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7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7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7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7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7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7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7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7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7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7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7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7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7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7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7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7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7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7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7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7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7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7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7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7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7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7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7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7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7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7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7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7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7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7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7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7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7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7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7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7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7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7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7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7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7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7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7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7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7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7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7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7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7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7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7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7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7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7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7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7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7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7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7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7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7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7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7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7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7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7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7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7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7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7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7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7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7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7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7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7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7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7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7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7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7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7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7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7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7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7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7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7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7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7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7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7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7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7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7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7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7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7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7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7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7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7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7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7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7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7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7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7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7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7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7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7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7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7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7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7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7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7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7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7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7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7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7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7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7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7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7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7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7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7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7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7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7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7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7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7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7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7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7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7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7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7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7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7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7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7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7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7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7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7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7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7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7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7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7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7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7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7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7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7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7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7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7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7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7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7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7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7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7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7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7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7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7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7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7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7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7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7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7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7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7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7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7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7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7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7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7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7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7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7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7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7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7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7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7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7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7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7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7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7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7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7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7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7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7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7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7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7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7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7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7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7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7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7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7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7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7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7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7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7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7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7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7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7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7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7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7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7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7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7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7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7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7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7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7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7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7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7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7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7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7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7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7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7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7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7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7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7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7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7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7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7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7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7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7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7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7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7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7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7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7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7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7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7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7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7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7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7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7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7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7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7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7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7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7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7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7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7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7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7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7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7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7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7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7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7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7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7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7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7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7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7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7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7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7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7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7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7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7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7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7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7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7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7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7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7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7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7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7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7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7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7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7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7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7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7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7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7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7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7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7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7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7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7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7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7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7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7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7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7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7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7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7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7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7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7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7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7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7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7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7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7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7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7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7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7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7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7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7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7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7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7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7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7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7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7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7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7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7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7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7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7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7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7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7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7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7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7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7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7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7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7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7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7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7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7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7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7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7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7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7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7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7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7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7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7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7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7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7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7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7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7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7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7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7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7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7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7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7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7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7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7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7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7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7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7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7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7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7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7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7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7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7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7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7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7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7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7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7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7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7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7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7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7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7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7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7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7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7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7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7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7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7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7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7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7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7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7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7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7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7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7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7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7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7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7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7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7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7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7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7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7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7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7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7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7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7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7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7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7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7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7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7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7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7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7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7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7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7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7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7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7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7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7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7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7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7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7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7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7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7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7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7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7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7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7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7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7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7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7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7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7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7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7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7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7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7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7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7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7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7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7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7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7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7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7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7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7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7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7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7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7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7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7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7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7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7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7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7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7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7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7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7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7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7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7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7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7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7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7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7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7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7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7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7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7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7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7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7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7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7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7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7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7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7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7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7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7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7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7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7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7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7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7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7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7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7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7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7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7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7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7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7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7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7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7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7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7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7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7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7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7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7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7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7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7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7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7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7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7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7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7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7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7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7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7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7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7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7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7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7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7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7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7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7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7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7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7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7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7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7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7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7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7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7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7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7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7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7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7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7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7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7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7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7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7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7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7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7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7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7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7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7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7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7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7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7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7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7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7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7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7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7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7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7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7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7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7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7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7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7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7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7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7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7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7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7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7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7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7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7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7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7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7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7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7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7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7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7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7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7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7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7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7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7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7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7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7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7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7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7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7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7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7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7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7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7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7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7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7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7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7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7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7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7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7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7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7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7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7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7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7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7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7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7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7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7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7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7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7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7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7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7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7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7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7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7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7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7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7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7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7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7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7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48"/>
      <c r="K978" s="4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7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48"/>
      <c r="K979" s="4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7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48"/>
      <c r="K980" s="4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7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48"/>
      <c r="K981" s="4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</sheetData>
  <mergeCells count="35">
    <mergeCell ref="B41:K41"/>
    <mergeCell ref="C39:F39"/>
    <mergeCell ref="C40:F40"/>
    <mergeCell ref="C37:F37"/>
    <mergeCell ref="C38:F38"/>
    <mergeCell ref="B36:F36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34:K34"/>
    <mergeCell ref="B25:K25"/>
    <mergeCell ref="C21:F21"/>
    <mergeCell ref="C15:F15"/>
    <mergeCell ref="C16:F16"/>
    <mergeCell ref="C17:F17"/>
    <mergeCell ref="B12:K12"/>
    <mergeCell ref="B14:F14"/>
    <mergeCell ref="C8:F8"/>
    <mergeCell ref="C9:F9"/>
    <mergeCell ref="C10:F10"/>
    <mergeCell ref="C11:F11"/>
    <mergeCell ref="B20:F20"/>
    <mergeCell ref="B18:K18"/>
    <mergeCell ref="C7:F7"/>
    <mergeCell ref="B2:K2"/>
    <mergeCell ref="B3:K3"/>
    <mergeCell ref="B4:F4"/>
    <mergeCell ref="C5:F5"/>
    <mergeCell ref="C6:F6"/>
  </mergeCells>
  <conditionalFormatting sqref="K5">
    <cfRule type="expression" dxfId="57" priority="25">
      <formula>J5&lt;I5</formula>
    </cfRule>
  </conditionalFormatting>
  <conditionalFormatting sqref="K5">
    <cfRule type="expression" dxfId="56" priority="26">
      <formula>J5&gt;I5</formula>
    </cfRule>
  </conditionalFormatting>
  <conditionalFormatting sqref="K15">
    <cfRule type="expression" dxfId="55" priority="35">
      <formula>J15&lt;I15</formula>
    </cfRule>
  </conditionalFormatting>
  <conditionalFormatting sqref="K15">
    <cfRule type="expression" dxfId="54" priority="36">
      <formula>J15&gt;I15</formula>
    </cfRule>
  </conditionalFormatting>
  <conditionalFormatting sqref="K29 K37">
    <cfRule type="expression" dxfId="53" priority="41">
      <formula>J29&gt;I29</formula>
    </cfRule>
  </conditionalFormatting>
  <conditionalFormatting sqref="K29 K37">
    <cfRule type="expression" dxfId="52" priority="42">
      <formula>J29&lt;I29</formula>
    </cfRule>
  </conditionalFormatting>
  <conditionalFormatting sqref="K38">
    <cfRule type="expression" dxfId="51" priority="43">
      <formula>J38&gt;I38</formula>
    </cfRule>
  </conditionalFormatting>
  <conditionalFormatting sqref="K38">
    <cfRule type="expression" dxfId="50" priority="44">
      <formula>J38&lt;I38</formula>
    </cfRule>
  </conditionalFormatting>
  <conditionalFormatting sqref="K39">
    <cfRule type="expression" dxfId="49" priority="45">
      <formula>J39&gt;I39</formula>
    </cfRule>
  </conditionalFormatting>
  <conditionalFormatting sqref="K39">
    <cfRule type="expression" dxfId="48" priority="46">
      <formula>J39&lt;I39</formula>
    </cfRule>
  </conditionalFormatting>
  <conditionalFormatting sqref="K40">
    <cfRule type="expression" dxfId="47" priority="47">
      <formula>J40&gt;I40</formula>
    </cfRule>
  </conditionalFormatting>
  <conditionalFormatting sqref="K40">
    <cfRule type="expression" dxfId="46" priority="48">
      <formula>J40&lt;I40</formula>
    </cfRule>
  </conditionalFormatting>
  <conditionalFormatting sqref="K6">
    <cfRule type="expression" dxfId="45" priority="23">
      <formula>J6&lt;I6</formula>
    </cfRule>
  </conditionalFormatting>
  <conditionalFormatting sqref="K6">
    <cfRule type="expression" dxfId="44" priority="24">
      <formula>J6&gt;I6</formula>
    </cfRule>
  </conditionalFormatting>
  <conditionalFormatting sqref="K7">
    <cfRule type="expression" dxfId="43" priority="21">
      <formula>J7&lt;I7</formula>
    </cfRule>
  </conditionalFormatting>
  <conditionalFormatting sqref="K7">
    <cfRule type="expression" dxfId="42" priority="22">
      <formula>J7&gt;I7</formula>
    </cfRule>
  </conditionalFormatting>
  <conditionalFormatting sqref="K8">
    <cfRule type="expression" dxfId="41" priority="19">
      <formula>J8&lt;I8</formula>
    </cfRule>
  </conditionalFormatting>
  <conditionalFormatting sqref="K8">
    <cfRule type="expression" dxfId="40" priority="20">
      <formula>J8&gt;I8</formula>
    </cfRule>
  </conditionalFormatting>
  <conditionalFormatting sqref="K9">
    <cfRule type="expression" dxfId="39" priority="17">
      <formula>J9&lt;I9</formula>
    </cfRule>
  </conditionalFormatting>
  <conditionalFormatting sqref="K9">
    <cfRule type="expression" dxfId="38" priority="18">
      <formula>J9&gt;I9</formula>
    </cfRule>
  </conditionalFormatting>
  <conditionalFormatting sqref="K10">
    <cfRule type="expression" dxfId="37" priority="15">
      <formula>J10&lt;I10</formula>
    </cfRule>
  </conditionalFormatting>
  <conditionalFormatting sqref="K10">
    <cfRule type="expression" dxfId="36" priority="16">
      <formula>J10&gt;I10</formula>
    </cfRule>
  </conditionalFormatting>
  <conditionalFormatting sqref="K11">
    <cfRule type="expression" dxfId="35" priority="13">
      <formula>J11&lt;I11</formula>
    </cfRule>
  </conditionalFormatting>
  <conditionalFormatting sqref="K11">
    <cfRule type="expression" dxfId="34" priority="14">
      <formula>J11&gt;I11</formula>
    </cfRule>
  </conditionalFormatting>
  <conditionalFormatting sqref="K16">
    <cfRule type="expression" dxfId="33" priority="11">
      <formula>J16&lt;I16</formula>
    </cfRule>
  </conditionalFormatting>
  <conditionalFormatting sqref="K16">
    <cfRule type="expression" dxfId="32" priority="12">
      <formula>J16&gt;I16</formula>
    </cfRule>
  </conditionalFormatting>
  <conditionalFormatting sqref="K17">
    <cfRule type="expression" dxfId="31" priority="9">
      <formula>J17&lt;I17</formula>
    </cfRule>
  </conditionalFormatting>
  <conditionalFormatting sqref="K17">
    <cfRule type="expression" dxfId="30" priority="10">
      <formula>J17&gt;I17</formula>
    </cfRule>
  </conditionalFormatting>
  <conditionalFormatting sqref="K30">
    <cfRule type="expression" dxfId="29" priority="7">
      <formula>J30&gt;I30</formula>
    </cfRule>
  </conditionalFormatting>
  <conditionalFormatting sqref="K30">
    <cfRule type="expression" dxfId="28" priority="8">
      <formula>J30&lt;I30</formula>
    </cfRule>
  </conditionalFormatting>
  <conditionalFormatting sqref="K31">
    <cfRule type="expression" dxfId="27" priority="5">
      <formula>J31&gt;I31</formula>
    </cfRule>
  </conditionalFormatting>
  <conditionalFormatting sqref="K31">
    <cfRule type="expression" dxfId="26" priority="6">
      <formula>J31&lt;I31</formula>
    </cfRule>
  </conditionalFormatting>
  <conditionalFormatting sqref="K32">
    <cfRule type="expression" dxfId="25" priority="3">
      <formula>J32&gt;I32</formula>
    </cfRule>
  </conditionalFormatting>
  <conditionalFormatting sqref="K32">
    <cfRule type="expression" dxfId="24" priority="4">
      <formula>J32&lt;I32</formula>
    </cfRule>
  </conditionalFormatting>
  <conditionalFormatting sqref="K33">
    <cfRule type="expression" dxfId="23" priority="1">
      <formula>J33&gt;I33</formula>
    </cfRule>
  </conditionalFormatting>
  <conditionalFormatting sqref="K33">
    <cfRule type="expression" dxfId="22" priority="2">
      <formula>J33&lt;I33</formula>
    </cfRule>
  </conditionalFormatting>
  <dataValidations count="1">
    <dataValidation allowBlank="1" showErrorMessage="1" sqref="I29:I32 I37"/>
  </dataValidations>
  <pageMargins left="0.7" right="0.7" top="0.75" bottom="0.75" header="0.3" footer="0.3"/>
  <pageSetup scale="62" fitToHeight="0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B2:Z102"/>
  <sheetViews>
    <sheetView zoomScaleNormal="100" workbookViewId="0">
      <selection activeCell="B3" sqref="B3:J3"/>
    </sheetView>
  </sheetViews>
  <sheetFormatPr defaultColWidth="8.7109375" defaultRowHeight="15" x14ac:dyDescent="0.25"/>
  <cols>
    <col min="1" max="1" width="2.42578125" style="122" customWidth="1"/>
    <col min="2" max="6" width="8.7109375" style="122"/>
    <col min="7" max="7" width="14" style="122" customWidth="1"/>
    <col min="8" max="8" width="12.28515625" style="122" bestFit="1" customWidth="1"/>
    <col min="9" max="9" width="12.42578125" style="122" customWidth="1"/>
    <col min="10" max="10" width="12.85546875" style="122" customWidth="1"/>
    <col min="11" max="11" width="9.7109375" style="122" customWidth="1"/>
    <col min="12" max="12" width="8.7109375" style="122"/>
    <col min="13" max="15" width="8.7109375" style="122" customWidth="1"/>
    <col min="16" max="16" width="12.140625" style="122" customWidth="1"/>
    <col min="17" max="17" width="14" style="122" customWidth="1"/>
    <col min="18" max="18" width="13.85546875" style="122" customWidth="1"/>
    <col min="19" max="19" width="15.42578125" style="122" customWidth="1"/>
    <col min="20" max="20" width="18.140625" style="122" customWidth="1"/>
    <col min="21" max="21" width="8.7109375" style="122" customWidth="1"/>
    <col min="22" max="25" width="8.7109375" style="122"/>
    <col min="26" max="26" width="13.140625" style="122" customWidth="1"/>
    <col min="27" max="27" width="19.140625" style="122" customWidth="1"/>
    <col min="28" max="16384" width="8.7109375" style="122"/>
  </cols>
  <sheetData>
    <row r="2" spans="2:26" ht="42" customHeight="1" x14ac:dyDescent="0.25">
      <c r="B2" s="354" t="s">
        <v>218</v>
      </c>
      <c r="C2" s="355"/>
      <c r="D2" s="355"/>
      <c r="E2" s="355"/>
      <c r="F2" s="355"/>
      <c r="G2" s="355"/>
      <c r="H2" s="355"/>
      <c r="I2" s="355"/>
      <c r="J2" s="356"/>
      <c r="M2" s="372" t="s">
        <v>268</v>
      </c>
      <c r="N2" s="373"/>
      <c r="O2" s="373"/>
      <c r="P2" s="373"/>
      <c r="Q2" s="373"/>
      <c r="R2" s="373"/>
      <c r="S2" s="373"/>
      <c r="T2" s="143"/>
      <c r="U2" s="145"/>
      <c r="V2" s="145"/>
      <c r="W2" s="145"/>
      <c r="X2" s="142"/>
    </row>
    <row r="3" spans="2:26" ht="31.5" customHeight="1" x14ac:dyDescent="0.25">
      <c r="B3" s="357" t="s">
        <v>291</v>
      </c>
      <c r="C3" s="358"/>
      <c r="D3" s="358"/>
      <c r="E3" s="358"/>
      <c r="F3" s="358"/>
      <c r="G3" s="358"/>
      <c r="H3" s="358"/>
      <c r="I3" s="358"/>
      <c r="J3" s="359"/>
      <c r="M3" s="357" t="s">
        <v>292</v>
      </c>
      <c r="N3" s="358"/>
      <c r="O3" s="358"/>
      <c r="P3" s="358"/>
      <c r="Q3" s="358"/>
      <c r="R3" s="358"/>
      <c r="S3" s="358"/>
      <c r="T3" s="359"/>
      <c r="U3" s="146"/>
      <c r="V3" s="146"/>
      <c r="W3" s="146"/>
      <c r="X3" s="142"/>
    </row>
    <row r="4" spans="2:26" ht="16.5" thickBot="1" x14ac:dyDescent="0.3">
      <c r="B4" s="144"/>
      <c r="C4" s="144"/>
      <c r="D4" s="144"/>
      <c r="E4" s="144"/>
      <c r="F4" s="144"/>
      <c r="G4" s="144"/>
      <c r="H4" s="144"/>
      <c r="I4" s="144"/>
      <c r="J4" s="144"/>
      <c r="M4" s="155"/>
      <c r="N4" s="156"/>
      <c r="O4" s="156"/>
      <c r="P4" s="156" t="s">
        <v>3</v>
      </c>
      <c r="Q4" s="157" t="s">
        <v>269</v>
      </c>
      <c r="R4" s="157" t="s">
        <v>270</v>
      </c>
      <c r="S4" s="157" t="s">
        <v>271</v>
      </c>
      <c r="T4" s="168" t="s">
        <v>275</v>
      </c>
      <c r="U4" s="147"/>
      <c r="V4" s="147"/>
      <c r="W4" s="147"/>
      <c r="X4" s="142"/>
    </row>
    <row r="5" spans="2:26" ht="16.5" customHeight="1" thickBot="1" x14ac:dyDescent="0.3">
      <c r="B5" s="364" t="s">
        <v>224</v>
      </c>
      <c r="C5" s="363"/>
      <c r="D5" s="375" t="s">
        <v>235</v>
      </c>
      <c r="E5" s="376"/>
      <c r="F5" s="377"/>
      <c r="G5" s="362" t="s">
        <v>226</v>
      </c>
      <c r="H5" s="363"/>
      <c r="I5" s="360">
        <f>VLOOKUP(D5,$C$44:$E$49,3,FALSE)</f>
        <v>0.36499999999999999</v>
      </c>
      <c r="J5" s="361"/>
      <c r="M5" s="374" t="s">
        <v>4</v>
      </c>
      <c r="N5" s="374"/>
      <c r="O5" s="374"/>
      <c r="P5" s="152" t="s">
        <v>272</v>
      </c>
      <c r="Q5" s="153" t="e">
        <f>SUM(H12:H14)</f>
        <v>#VALUE!</v>
      </c>
      <c r="R5" s="153">
        <f>SUM(I12:I14)</f>
        <v>97.33024859999999</v>
      </c>
      <c r="S5" s="154" t="e">
        <f t="shared" ref="S5:S9" si="0">IF((R5)="","",R5-Q5)</f>
        <v>#VALUE!</v>
      </c>
      <c r="T5" s="169" t="e">
        <f>(R5-Q5)/Q5</f>
        <v>#VALUE!</v>
      </c>
      <c r="U5" s="142"/>
      <c r="V5" s="142"/>
      <c r="W5" s="142"/>
    </row>
    <row r="6" spans="2:26" ht="16.5" customHeight="1" x14ac:dyDescent="0.25">
      <c r="K6" s="138"/>
      <c r="M6" s="371" t="s">
        <v>227</v>
      </c>
      <c r="N6" s="371"/>
      <c r="O6" s="371"/>
      <c r="P6" s="148" t="s">
        <v>272</v>
      </c>
      <c r="Q6" s="149">
        <f>SUM(H18:H20)</f>
        <v>0</v>
      </c>
      <c r="R6" s="149">
        <f>SUM(I18:I20)</f>
        <v>13.341686315789472</v>
      </c>
      <c r="S6" s="150">
        <f t="shared" si="0"/>
        <v>13.341686315789472</v>
      </c>
      <c r="T6" s="169" t="e">
        <f t="shared" ref="T6:T8" si="1">(R6-Q6)/Q6</f>
        <v>#DIV/0!</v>
      </c>
      <c r="U6" s="142"/>
      <c r="V6" s="142"/>
      <c r="W6" s="142"/>
    </row>
    <row r="7" spans="2:26" ht="15.75" customHeight="1" x14ac:dyDescent="0.25">
      <c r="M7" s="371" t="s">
        <v>228</v>
      </c>
      <c r="N7" s="371"/>
      <c r="O7" s="371"/>
      <c r="P7" s="148" t="s">
        <v>272</v>
      </c>
      <c r="Q7" s="149">
        <f>SUM(H24:H25)+SUM(H27:H28)</f>
        <v>0</v>
      </c>
      <c r="R7" s="149">
        <f>SUM(I24:I25)+SUM(I27:I28)</f>
        <v>0</v>
      </c>
      <c r="S7" s="150">
        <f t="shared" si="0"/>
        <v>0</v>
      </c>
      <c r="T7" s="169" t="e">
        <f t="shared" si="1"/>
        <v>#DIV/0!</v>
      </c>
      <c r="U7" s="142"/>
      <c r="V7" s="142"/>
      <c r="W7" s="142"/>
    </row>
    <row r="8" spans="2:26" ht="15.75" customHeight="1" x14ac:dyDescent="0.25">
      <c r="B8" s="365" t="s">
        <v>4</v>
      </c>
      <c r="C8" s="365"/>
      <c r="D8" s="365"/>
      <c r="E8" s="365"/>
      <c r="F8" s="365"/>
      <c r="G8" s="367" t="s">
        <v>3</v>
      </c>
      <c r="H8" s="365" t="s">
        <v>296</v>
      </c>
      <c r="I8" s="365" t="s">
        <v>297</v>
      </c>
      <c r="J8" s="369" t="s">
        <v>5</v>
      </c>
      <c r="M8" s="371" t="s">
        <v>237</v>
      </c>
      <c r="N8" s="371"/>
      <c r="O8" s="371"/>
      <c r="P8" s="148" t="s">
        <v>272</v>
      </c>
      <c r="Q8" s="149">
        <f>H32+H33</f>
        <v>0</v>
      </c>
      <c r="R8" s="149">
        <f>I32+I33</f>
        <v>0</v>
      </c>
      <c r="S8" s="150">
        <f t="shared" si="0"/>
        <v>0</v>
      </c>
      <c r="T8" s="169" t="e">
        <f t="shared" si="1"/>
        <v>#DIV/0!</v>
      </c>
      <c r="U8" s="142"/>
      <c r="V8" s="142"/>
      <c r="W8" s="142"/>
    </row>
    <row r="9" spans="2:26" ht="15.75" customHeight="1" x14ac:dyDescent="0.25">
      <c r="B9" s="365"/>
      <c r="C9" s="365"/>
      <c r="D9" s="365"/>
      <c r="E9" s="365"/>
      <c r="F9" s="365"/>
      <c r="G9" s="367"/>
      <c r="H9" s="365"/>
      <c r="I9" s="365"/>
      <c r="J9" s="369"/>
      <c r="M9" s="371" t="s">
        <v>274</v>
      </c>
      <c r="N9" s="371"/>
      <c r="O9" s="371"/>
      <c r="P9" s="148" t="s">
        <v>273</v>
      </c>
      <c r="Q9" s="170" t="e">
        <f>SUM(Q5:Q8)</f>
        <v>#VALUE!</v>
      </c>
      <c r="R9" s="170">
        <f>SUM(R5:R8)</f>
        <v>110.67193491578946</v>
      </c>
      <c r="S9" s="171" t="e">
        <f t="shared" si="0"/>
        <v>#VALUE!</v>
      </c>
      <c r="T9" s="172" t="e">
        <f>(R9-Q9)/Q9</f>
        <v>#VALUE!</v>
      </c>
      <c r="U9" s="142"/>
      <c r="V9" s="142"/>
      <c r="W9" s="142"/>
      <c r="Z9" s="140"/>
    </row>
    <row r="10" spans="2:26" ht="40.5" customHeight="1" x14ac:dyDescent="0.25">
      <c r="B10" s="366"/>
      <c r="C10" s="366"/>
      <c r="D10" s="366"/>
      <c r="E10" s="366"/>
      <c r="F10" s="366"/>
      <c r="G10" s="368"/>
      <c r="H10" s="366"/>
      <c r="I10" s="366"/>
      <c r="J10" s="370"/>
      <c r="U10" s="142"/>
    </row>
    <row r="11" spans="2:26" ht="9" customHeight="1" x14ac:dyDescent="0.25"/>
    <row r="12" spans="2:26" ht="39" customHeight="1" x14ac:dyDescent="0.25">
      <c r="B12" s="4" t="s">
        <v>207</v>
      </c>
      <c r="C12" s="303" t="s">
        <v>208</v>
      </c>
      <c r="D12" s="304"/>
      <c r="E12" s="304"/>
      <c r="F12" s="304"/>
      <c r="G12" s="123" t="s">
        <v>213</v>
      </c>
      <c r="H12" s="160">
        <f>('Buildings and Lighting'!I17)/1000*$I$5</f>
        <v>0</v>
      </c>
      <c r="I12" s="161">
        <f>('Buildings and Lighting'!J17/1000)*$I$5</f>
        <v>41.221274999999999</v>
      </c>
      <c r="J12" s="162">
        <f t="shared" ref="J12" si="2">IF((I12)="","",I12-H12)</f>
        <v>41.221274999999999</v>
      </c>
      <c r="K12" s="139"/>
      <c r="M12" s="140"/>
    </row>
    <row r="13" spans="2:26" ht="39" customHeight="1" x14ac:dyDescent="0.25">
      <c r="B13" s="4" t="s">
        <v>207</v>
      </c>
      <c r="C13" s="303" t="s">
        <v>210</v>
      </c>
      <c r="D13" s="306"/>
      <c r="E13" s="306"/>
      <c r="F13" s="306"/>
      <c r="G13" s="125" t="s">
        <v>211</v>
      </c>
      <c r="H13" s="160">
        <f>('Buildings and Lighting'!$I$18)*$H$62</f>
        <v>0</v>
      </c>
      <c r="I13" s="161">
        <f>('Buildings and Lighting'!$J$18)*$H$62</f>
        <v>48.636693600000001</v>
      </c>
      <c r="J13" s="162">
        <f>IF((I13)="","",I13-H13)</f>
        <v>48.636693600000001</v>
      </c>
      <c r="M13" s="378"/>
      <c r="N13" s="378"/>
      <c r="O13" s="378"/>
      <c r="P13" s="378"/>
      <c r="Q13" s="378"/>
      <c r="R13" s="378"/>
      <c r="S13" s="378"/>
      <c r="T13" s="378"/>
    </row>
    <row r="14" spans="2:26" ht="39" customHeight="1" x14ac:dyDescent="0.25">
      <c r="B14" s="4" t="s">
        <v>207</v>
      </c>
      <c r="C14" s="303" t="s">
        <v>212</v>
      </c>
      <c r="D14" s="306"/>
      <c r="E14" s="306"/>
      <c r="F14" s="307"/>
      <c r="G14" s="118" t="s">
        <v>213</v>
      </c>
      <c r="H14" s="163" t="e">
        <f>(('Buildings and Lighting'!I23)/1000)*$I$5</f>
        <v>#VALUE!</v>
      </c>
      <c r="I14" s="161">
        <f>(('Buildings and Lighting'!J23)/1000)*$I$5</f>
        <v>7.4722800000000005</v>
      </c>
      <c r="J14" s="162" t="e">
        <f>IF((I14)="","",I14-H14)</f>
        <v>#VALUE!</v>
      </c>
      <c r="M14" s="378"/>
      <c r="N14" s="378"/>
      <c r="O14" s="378"/>
      <c r="P14" s="378"/>
      <c r="Q14" s="378"/>
      <c r="R14" s="378"/>
      <c r="S14" s="378"/>
      <c r="T14" s="378"/>
    </row>
    <row r="15" spans="2:26" ht="9" customHeight="1" x14ac:dyDescent="0.25">
      <c r="M15" s="378"/>
      <c r="N15" s="378"/>
      <c r="O15" s="378"/>
      <c r="P15" s="378"/>
      <c r="Q15" s="378"/>
      <c r="R15" s="378"/>
      <c r="S15" s="378"/>
      <c r="T15" s="378"/>
    </row>
    <row r="16" spans="2:26" ht="74.099999999999994" customHeight="1" x14ac:dyDescent="0.25">
      <c r="B16" s="326" t="s">
        <v>227</v>
      </c>
      <c r="C16" s="287"/>
      <c r="D16" s="287"/>
      <c r="E16" s="287"/>
      <c r="F16" s="287"/>
      <c r="G16" s="74" t="s">
        <v>3</v>
      </c>
      <c r="H16" s="75" t="s">
        <v>296</v>
      </c>
      <c r="I16" s="75" t="s">
        <v>297</v>
      </c>
      <c r="J16" s="77" t="s">
        <v>5</v>
      </c>
      <c r="M16" s="378"/>
      <c r="N16" s="378"/>
      <c r="O16" s="378"/>
      <c r="P16" s="378"/>
      <c r="Q16" s="378"/>
      <c r="R16" s="378"/>
      <c r="S16" s="378"/>
      <c r="T16" s="378"/>
    </row>
    <row r="17" spans="2:11" ht="9" customHeight="1" x14ac:dyDescent="0.25"/>
    <row r="18" spans="2:11" ht="18" x14ac:dyDescent="0.25">
      <c r="B18" s="4" t="s">
        <v>207</v>
      </c>
      <c r="C18" s="303" t="s">
        <v>214</v>
      </c>
      <c r="D18" s="304"/>
      <c r="E18" s="304"/>
      <c r="F18" s="304"/>
      <c r="G18" s="123" t="s">
        <v>215</v>
      </c>
      <c r="H18" s="160">
        <f>Transportation!I11*$H$66</f>
        <v>0</v>
      </c>
      <c r="I18" s="161">
        <f>Transportation!J11*$H$66</f>
        <v>2.8480526315789469</v>
      </c>
      <c r="J18" s="162">
        <f t="shared" ref="J18" si="3">IF((I18)="","",I18-H18)</f>
        <v>2.8480526315789469</v>
      </c>
    </row>
    <row r="19" spans="2:11" ht="18" x14ac:dyDescent="0.25">
      <c r="B19" s="4" t="s">
        <v>207</v>
      </c>
      <c r="C19" s="303" t="s">
        <v>216</v>
      </c>
      <c r="D19" s="306"/>
      <c r="E19" s="306"/>
      <c r="F19" s="307"/>
      <c r="G19" s="137" t="s">
        <v>215</v>
      </c>
      <c r="H19" s="163">
        <f>Transportation!I12*$H$63</f>
        <v>0</v>
      </c>
      <c r="I19" s="161">
        <f>Transportation!J12*$H$63</f>
        <v>10.493633684210526</v>
      </c>
      <c r="J19" s="162">
        <f>IF((I19)="","",I19-H19)</f>
        <v>10.493633684210526</v>
      </c>
      <c r="K19" s="140"/>
    </row>
    <row r="20" spans="2:11" ht="18" x14ac:dyDescent="0.25">
      <c r="B20" s="4" t="s">
        <v>207</v>
      </c>
      <c r="C20" s="303" t="s">
        <v>217</v>
      </c>
      <c r="D20" s="306"/>
      <c r="E20" s="306"/>
      <c r="F20" s="307"/>
      <c r="G20" s="118" t="s">
        <v>215</v>
      </c>
      <c r="H20" s="163">
        <f>Transportation!$I$13*'City Operations GHG Inventory'!$H$67</f>
        <v>0</v>
      </c>
      <c r="I20" s="161">
        <f>Transportation!$J$13*'City Operations GHG Inventory'!$H$67</f>
        <v>0</v>
      </c>
      <c r="J20" s="162">
        <f>IF((I20)="","",I20-H20)</f>
        <v>0</v>
      </c>
    </row>
    <row r="21" spans="2:11" ht="9" customHeight="1" x14ac:dyDescent="0.25"/>
    <row r="22" spans="2:11" ht="71.45" customHeight="1" x14ac:dyDescent="0.25">
      <c r="B22" s="326" t="s">
        <v>228</v>
      </c>
      <c r="C22" s="287"/>
      <c r="D22" s="287"/>
      <c r="E22" s="287"/>
      <c r="F22" s="287"/>
      <c r="G22" s="74" t="s">
        <v>3</v>
      </c>
      <c r="H22" s="75" t="s">
        <v>296</v>
      </c>
      <c r="I22" s="75" t="s">
        <v>297</v>
      </c>
      <c r="J22" s="77" t="s">
        <v>5</v>
      </c>
    </row>
    <row r="23" spans="2:11" ht="9" customHeight="1" x14ac:dyDescent="0.25"/>
    <row r="24" spans="2:11" ht="24.95" customHeight="1" x14ac:dyDescent="0.25">
      <c r="B24" s="4" t="s">
        <v>207</v>
      </c>
      <c r="C24" s="303" t="s">
        <v>219</v>
      </c>
      <c r="D24" s="304"/>
      <c r="E24" s="304"/>
      <c r="F24" s="304"/>
      <c r="G24" s="123" t="s">
        <v>209</v>
      </c>
      <c r="H24" s="160">
        <f>'Environmental Management'!I33*$I$5</f>
        <v>0</v>
      </c>
      <c r="I24" s="161">
        <f>'Environmental Management'!J33*$I$5</f>
        <v>0</v>
      </c>
      <c r="J24" s="162">
        <f t="shared" ref="J24:J25" si="4">IF((I24)="","",I24-H24)</f>
        <v>0</v>
      </c>
    </row>
    <row r="25" spans="2:11" ht="26.45" customHeight="1" x14ac:dyDescent="0.25">
      <c r="B25" s="4" t="s">
        <v>207</v>
      </c>
      <c r="C25" s="303" t="s">
        <v>220</v>
      </c>
      <c r="D25" s="304"/>
      <c r="E25" s="304"/>
      <c r="F25" s="305"/>
      <c r="G25" s="117" t="s">
        <v>211</v>
      </c>
      <c r="H25" s="163">
        <f>'Environmental Management'!I34*$H$62</f>
        <v>0</v>
      </c>
      <c r="I25" s="161">
        <f>'Environmental Management'!J34*$H$62</f>
        <v>0</v>
      </c>
      <c r="J25" s="162">
        <f t="shared" si="4"/>
        <v>0</v>
      </c>
    </row>
    <row r="26" spans="2:11" ht="9" customHeight="1" x14ac:dyDescent="0.25">
      <c r="H26" s="164"/>
      <c r="I26" s="164"/>
      <c r="J26" s="164"/>
    </row>
    <row r="27" spans="2:11" ht="24.95" customHeight="1" x14ac:dyDescent="0.25">
      <c r="B27" s="4" t="s">
        <v>207</v>
      </c>
      <c r="C27" s="303" t="s">
        <v>221</v>
      </c>
      <c r="D27" s="304"/>
      <c r="E27" s="304"/>
      <c r="F27" s="304"/>
      <c r="G27" s="123" t="s">
        <v>209</v>
      </c>
      <c r="H27" s="160">
        <f>'Environmental Management'!I43*$I$5</f>
        <v>0</v>
      </c>
      <c r="I27" s="161">
        <f>'Environmental Management'!J43*$I$5</f>
        <v>0</v>
      </c>
      <c r="J27" s="162">
        <f t="shared" ref="J27:J28" si="5">IF((I27)="","",I27-H27)</f>
        <v>0</v>
      </c>
    </row>
    <row r="28" spans="2:11" ht="24.95" customHeight="1" x14ac:dyDescent="0.25">
      <c r="B28" s="4" t="s">
        <v>207</v>
      </c>
      <c r="C28" s="303" t="s">
        <v>222</v>
      </c>
      <c r="D28" s="304"/>
      <c r="E28" s="304"/>
      <c r="F28" s="305"/>
      <c r="G28" s="117" t="s">
        <v>211</v>
      </c>
      <c r="H28" s="163">
        <f>'Environmental Management'!I44*$H$62</f>
        <v>0</v>
      </c>
      <c r="I28" s="161">
        <f>'Environmental Management'!J44*$H$62</f>
        <v>0</v>
      </c>
      <c r="J28" s="162">
        <f t="shared" si="5"/>
        <v>0</v>
      </c>
    </row>
    <row r="29" spans="2:11" ht="9" customHeight="1" x14ac:dyDescent="0.25"/>
    <row r="30" spans="2:11" ht="70.5" customHeight="1" x14ac:dyDescent="0.25">
      <c r="B30" s="326" t="s">
        <v>237</v>
      </c>
      <c r="C30" s="287"/>
      <c r="D30" s="287"/>
      <c r="E30" s="287"/>
      <c r="F30" s="287"/>
      <c r="G30" s="74" t="s">
        <v>3</v>
      </c>
      <c r="H30" s="75" t="s">
        <v>296</v>
      </c>
      <c r="I30" s="75" t="s">
        <v>297</v>
      </c>
      <c r="J30" s="77" t="s">
        <v>5</v>
      </c>
    </row>
    <row r="31" spans="2:11" ht="9" customHeight="1" x14ac:dyDescent="0.25"/>
    <row r="32" spans="2:11" ht="25.5" customHeight="1" x14ac:dyDescent="0.25">
      <c r="B32" s="5" t="s">
        <v>207</v>
      </c>
      <c r="C32" s="303" t="s">
        <v>276</v>
      </c>
      <c r="D32" s="304"/>
      <c r="E32" s="304"/>
      <c r="F32" s="305"/>
      <c r="G32" s="127" t="s">
        <v>178</v>
      </c>
      <c r="H32" s="165">
        <f>'Environmental Management'!I63*$H$56</f>
        <v>0</v>
      </c>
      <c r="I32" s="166">
        <f>'Environmental Management'!J63*$H$56</f>
        <v>0</v>
      </c>
      <c r="J32" s="167">
        <f t="shared" ref="J32" si="6">IF(I32="","",I32-H32)</f>
        <v>0</v>
      </c>
      <c r="K32" s="140"/>
    </row>
    <row r="33" spans="2:13" ht="25.5" customHeight="1" x14ac:dyDescent="0.25">
      <c r="B33" s="5" t="s">
        <v>207</v>
      </c>
      <c r="C33" s="303" t="s">
        <v>277</v>
      </c>
      <c r="D33" s="304"/>
      <c r="E33" s="304"/>
      <c r="F33" s="305"/>
      <c r="G33" s="127" t="s">
        <v>178</v>
      </c>
      <c r="H33" s="165">
        <f>'Environmental Management'!I64*$I$56</f>
        <v>0</v>
      </c>
      <c r="I33" s="166">
        <f>'Environmental Management'!J64*$I$56</f>
        <v>0</v>
      </c>
      <c r="J33" s="167">
        <f t="shared" ref="J33" si="7">IF(I33="","",I33-H33)</f>
        <v>0</v>
      </c>
      <c r="K33" s="140"/>
    </row>
    <row r="34" spans="2:13" ht="9" customHeight="1" x14ac:dyDescent="0.25"/>
    <row r="39" spans="2:13" x14ac:dyDescent="0.25">
      <c r="C39" s="159"/>
      <c r="D39" s="159"/>
      <c r="E39" s="159"/>
      <c r="F39" s="159"/>
      <c r="G39" s="159"/>
      <c r="H39" s="159"/>
      <c r="I39" s="159"/>
      <c r="J39" s="159"/>
    </row>
    <row r="40" spans="2:13" x14ac:dyDescent="0.25"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</row>
    <row r="41" spans="2:13" x14ac:dyDescent="0.25"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</row>
    <row r="42" spans="2:13" x14ac:dyDescent="0.25">
      <c r="B42" s="218"/>
      <c r="C42" s="218"/>
      <c r="D42" s="218"/>
      <c r="E42" s="218"/>
      <c r="F42" s="218"/>
      <c r="G42" s="218"/>
      <c r="H42" s="218"/>
      <c r="I42" s="219"/>
      <c r="J42" s="219" t="s">
        <v>288</v>
      </c>
      <c r="K42" s="219" t="s">
        <v>289</v>
      </c>
      <c r="L42" s="218"/>
    </row>
    <row r="43" spans="2:13" x14ac:dyDescent="0.25">
      <c r="B43" s="218"/>
      <c r="C43" s="218"/>
      <c r="D43" s="218"/>
      <c r="E43" s="218"/>
      <c r="F43" s="218"/>
      <c r="G43" s="218"/>
      <c r="H43" s="218" t="s">
        <v>290</v>
      </c>
      <c r="I43" s="220" t="s">
        <v>285</v>
      </c>
      <c r="J43" s="221" t="e">
        <f>H12+H14+H24+H27</f>
        <v>#VALUE!</v>
      </c>
      <c r="K43" s="221">
        <f>I12+I14+I24+I27</f>
        <v>48.693554999999996</v>
      </c>
      <c r="L43" s="218"/>
    </row>
    <row r="44" spans="2:13" x14ac:dyDescent="0.25">
      <c r="B44" s="151"/>
      <c r="C44" s="151" t="s">
        <v>235</v>
      </c>
      <c r="D44" s="151"/>
      <c r="E44" s="222">
        <v>0.36499999999999999</v>
      </c>
      <c r="F44" s="151" t="s">
        <v>231</v>
      </c>
      <c r="G44" s="151"/>
      <c r="H44" s="218"/>
      <c r="I44" s="220" t="s">
        <v>286</v>
      </c>
      <c r="J44" s="221">
        <f>H13+H25+H28</f>
        <v>0</v>
      </c>
      <c r="K44" s="221">
        <f>I13+I25+I28</f>
        <v>48.636693600000001</v>
      </c>
      <c r="L44" s="151"/>
    </row>
    <row r="45" spans="2:13" x14ac:dyDescent="0.25">
      <c r="B45" s="151"/>
      <c r="C45" s="151" t="s">
        <v>232</v>
      </c>
      <c r="D45" s="151"/>
      <c r="E45" s="222">
        <v>0.76</v>
      </c>
      <c r="F45" s="151" t="s">
        <v>231</v>
      </c>
      <c r="G45" s="151"/>
      <c r="H45" s="218"/>
      <c r="I45" s="220" t="s">
        <v>287</v>
      </c>
      <c r="J45" s="221">
        <f>H18+H19+H20</f>
        <v>0</v>
      </c>
      <c r="K45" s="221">
        <f>I18+I19+I20</f>
        <v>13.341686315789472</v>
      </c>
      <c r="L45" s="151"/>
    </row>
    <row r="46" spans="2:13" x14ac:dyDescent="0.25">
      <c r="B46" s="151"/>
      <c r="C46" s="151" t="s">
        <v>229</v>
      </c>
      <c r="D46" s="151"/>
      <c r="E46" s="222">
        <v>0.84</v>
      </c>
      <c r="F46" s="151" t="s">
        <v>231</v>
      </c>
      <c r="G46" s="151"/>
      <c r="H46" s="218"/>
      <c r="I46" s="223" t="s">
        <v>237</v>
      </c>
      <c r="J46" s="224">
        <f>H32+H33</f>
        <v>0</v>
      </c>
      <c r="K46" s="224">
        <f>I32+I33</f>
        <v>0</v>
      </c>
      <c r="L46" s="151"/>
    </row>
    <row r="47" spans="2:13" x14ac:dyDescent="0.25">
      <c r="B47" s="151"/>
      <c r="C47" s="151" t="s">
        <v>230</v>
      </c>
      <c r="D47" s="151"/>
      <c r="E47" s="222">
        <v>0.32</v>
      </c>
      <c r="F47" s="151" t="s">
        <v>231</v>
      </c>
      <c r="G47" s="151"/>
      <c r="H47" s="218"/>
      <c r="I47" s="151"/>
      <c r="J47" s="151"/>
      <c r="K47" s="151"/>
      <c r="L47" s="151"/>
    </row>
    <row r="48" spans="2:13" x14ac:dyDescent="0.25">
      <c r="B48" s="151"/>
      <c r="C48" s="151" t="s">
        <v>236</v>
      </c>
      <c r="D48" s="151"/>
      <c r="E48" s="222">
        <v>0.7</v>
      </c>
      <c r="F48" s="151" t="s">
        <v>231</v>
      </c>
      <c r="G48" s="151"/>
      <c r="H48" s="218"/>
      <c r="I48" s="219"/>
      <c r="J48" s="220"/>
      <c r="K48" s="220"/>
      <c r="L48" s="220"/>
      <c r="M48" s="217"/>
    </row>
    <row r="49" spans="2:14" x14ac:dyDescent="0.25">
      <c r="B49" s="151"/>
      <c r="C49" s="151" t="s">
        <v>233</v>
      </c>
      <c r="D49" s="151" t="s">
        <v>234</v>
      </c>
      <c r="E49" s="222">
        <v>0.75</v>
      </c>
      <c r="F49" s="151" t="s">
        <v>231</v>
      </c>
      <c r="G49" s="151"/>
      <c r="H49" s="218"/>
      <c r="I49" s="219"/>
      <c r="J49" s="221"/>
      <c r="K49" s="221"/>
      <c r="L49" s="221"/>
      <c r="M49" s="216"/>
    </row>
    <row r="50" spans="2:14" x14ac:dyDescent="0.25">
      <c r="B50" s="151"/>
      <c r="C50" s="151"/>
      <c r="D50" s="151"/>
      <c r="E50" s="151"/>
      <c r="F50" s="151"/>
      <c r="G50" s="151"/>
      <c r="H50" s="218"/>
      <c r="I50" s="219"/>
      <c r="J50" s="221"/>
      <c r="K50" s="221"/>
      <c r="L50" s="221"/>
      <c r="M50" s="216"/>
    </row>
    <row r="51" spans="2:14" x14ac:dyDescent="0.25">
      <c r="B51" s="151"/>
      <c r="C51" s="151"/>
      <c r="D51" s="151"/>
      <c r="E51" s="151"/>
      <c r="F51" s="151"/>
      <c r="G51" s="151"/>
      <c r="H51" s="218"/>
      <c r="I51" s="218"/>
      <c r="J51" s="218"/>
      <c r="K51" s="218"/>
      <c r="L51" s="218"/>
    </row>
    <row r="52" spans="2:14" x14ac:dyDescent="0.25">
      <c r="B52" s="151"/>
      <c r="C52" s="151"/>
      <c r="D52" s="151"/>
      <c r="E52" s="151"/>
      <c r="F52" s="151"/>
      <c r="G52" s="151"/>
      <c r="H52" s="218"/>
      <c r="I52" s="218"/>
      <c r="J52" s="218"/>
      <c r="K52" s="218"/>
      <c r="L52" s="218"/>
      <c r="M52" s="159"/>
      <c r="N52" s="159"/>
    </row>
    <row r="53" spans="2:14" x14ac:dyDescent="0.25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9"/>
      <c r="N53" s="159"/>
    </row>
    <row r="54" spans="2:14" x14ac:dyDescent="0.25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9"/>
      <c r="N54" s="159"/>
    </row>
    <row r="55" spans="2:14" x14ac:dyDescent="0.25">
      <c r="B55" s="151"/>
      <c r="C55" s="151" t="s">
        <v>278</v>
      </c>
      <c r="D55" s="151"/>
      <c r="E55" s="151"/>
      <c r="F55" s="151"/>
      <c r="G55" s="151"/>
      <c r="H55" s="225" t="s">
        <v>280</v>
      </c>
      <c r="I55" s="151" t="s">
        <v>281</v>
      </c>
      <c r="J55" s="151"/>
      <c r="K55" s="151"/>
      <c r="L55" s="151"/>
      <c r="M55" s="159"/>
      <c r="N55" s="159"/>
    </row>
    <row r="56" spans="2:14" x14ac:dyDescent="0.25">
      <c r="B56" s="151"/>
      <c r="C56" s="151" t="s">
        <v>279</v>
      </c>
      <c r="D56" s="151"/>
      <c r="E56" s="151"/>
      <c r="F56" s="151"/>
      <c r="G56" s="151"/>
      <c r="H56" s="225">
        <v>0.26200000000000001</v>
      </c>
      <c r="I56" s="225">
        <v>0.36099999999999999</v>
      </c>
      <c r="J56" s="151"/>
      <c r="K56" s="151"/>
      <c r="L56" s="151"/>
      <c r="M56" s="159"/>
      <c r="N56" s="159"/>
    </row>
    <row r="57" spans="2:14" x14ac:dyDescent="0.25"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9"/>
      <c r="N57" s="159"/>
    </row>
    <row r="58" spans="2:14" x14ac:dyDescent="0.25"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9"/>
      <c r="N58" s="159"/>
    </row>
    <row r="59" spans="2:14" ht="38.25" customHeight="1" x14ac:dyDescent="0.25"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9"/>
      <c r="N59" s="159"/>
    </row>
    <row r="60" spans="2:14" ht="36" x14ac:dyDescent="0.25">
      <c r="B60" s="151"/>
      <c r="C60" s="383" t="s">
        <v>238</v>
      </c>
      <c r="D60" s="383"/>
      <c r="E60" s="226" t="s">
        <v>239</v>
      </c>
      <c r="F60" s="227" t="s">
        <v>240</v>
      </c>
      <c r="G60" s="226" t="s">
        <v>267</v>
      </c>
      <c r="H60" s="227" t="s">
        <v>266</v>
      </c>
      <c r="I60" s="228" t="s">
        <v>241</v>
      </c>
      <c r="J60" s="228" t="s">
        <v>242</v>
      </c>
      <c r="K60" s="151"/>
      <c r="L60" s="151"/>
      <c r="M60" s="159"/>
      <c r="N60" s="159"/>
    </row>
    <row r="61" spans="2:14" x14ac:dyDescent="0.25">
      <c r="B61" s="151"/>
      <c r="C61" s="381" t="s">
        <v>243</v>
      </c>
      <c r="D61" s="381"/>
      <c r="E61" s="229" t="s">
        <v>244</v>
      </c>
      <c r="F61" s="229">
        <v>1</v>
      </c>
      <c r="G61" s="230">
        <v>3.4</v>
      </c>
      <c r="H61" s="231">
        <v>4.5817844506940034E-4</v>
      </c>
      <c r="I61" s="232" t="s">
        <v>245</v>
      </c>
      <c r="J61" s="230">
        <v>1</v>
      </c>
      <c r="K61" s="151"/>
      <c r="L61" s="151"/>
      <c r="M61" s="159"/>
      <c r="N61" s="159"/>
    </row>
    <row r="62" spans="2:14" x14ac:dyDescent="0.25">
      <c r="B62" s="151"/>
      <c r="C62" s="381" t="s">
        <v>246</v>
      </c>
      <c r="D62" s="381"/>
      <c r="E62" s="229" t="s">
        <v>247</v>
      </c>
      <c r="F62" s="229">
        <v>1</v>
      </c>
      <c r="G62" s="230">
        <v>100</v>
      </c>
      <c r="H62" s="231">
        <v>5.4993999999999998E-3</v>
      </c>
      <c r="I62" s="232" t="s">
        <v>248</v>
      </c>
      <c r="J62" s="230">
        <v>2.19</v>
      </c>
      <c r="K62" s="151"/>
      <c r="L62" s="151"/>
      <c r="M62" s="159"/>
      <c r="N62" s="159"/>
    </row>
    <row r="63" spans="2:14" x14ac:dyDescent="0.25">
      <c r="B63" s="151"/>
      <c r="C63" s="381" t="s">
        <v>249</v>
      </c>
      <c r="D63" s="381"/>
      <c r="E63" s="229" t="s">
        <v>250</v>
      </c>
      <c r="F63" s="229">
        <v>2</v>
      </c>
      <c r="G63" s="230">
        <v>120.8</v>
      </c>
      <c r="H63" s="231">
        <v>8.9231578947368412E-3</v>
      </c>
      <c r="I63" s="232" t="s">
        <v>251</v>
      </c>
      <c r="J63" s="230">
        <v>1.63</v>
      </c>
      <c r="K63" s="151"/>
      <c r="L63" s="151"/>
      <c r="M63" s="159"/>
      <c r="N63" s="159"/>
    </row>
    <row r="64" spans="2:14" x14ac:dyDescent="0.25">
      <c r="B64" s="151"/>
      <c r="C64" s="381" t="s">
        <v>252</v>
      </c>
      <c r="D64" s="381"/>
      <c r="E64" s="229" t="s">
        <v>250</v>
      </c>
      <c r="F64" s="229">
        <v>2</v>
      </c>
      <c r="G64" s="230">
        <v>127.2</v>
      </c>
      <c r="H64" s="231">
        <v>1.0512631578947369E-2</v>
      </c>
      <c r="I64" s="232" t="s">
        <v>253</v>
      </c>
      <c r="J64" s="230">
        <v>1.46</v>
      </c>
      <c r="K64" s="151"/>
      <c r="L64" s="151"/>
      <c r="M64" s="159"/>
      <c r="N64" s="159"/>
    </row>
    <row r="65" spans="2:20" x14ac:dyDescent="0.25">
      <c r="B65" s="151"/>
      <c r="C65" s="381" t="s">
        <v>254</v>
      </c>
      <c r="D65" s="381"/>
      <c r="E65" s="229" t="s">
        <v>250</v>
      </c>
      <c r="F65" s="229">
        <v>3</v>
      </c>
      <c r="G65" s="230">
        <v>125</v>
      </c>
      <c r="H65" s="231">
        <v>9.2421052631578935E-3</v>
      </c>
      <c r="I65" s="232" t="s">
        <v>251</v>
      </c>
      <c r="J65" s="230">
        <v>1.63</v>
      </c>
      <c r="K65" s="151"/>
      <c r="L65" s="151"/>
      <c r="M65" s="159"/>
      <c r="N65" s="159"/>
    </row>
    <row r="66" spans="2:20" x14ac:dyDescent="0.25">
      <c r="B66" s="151"/>
      <c r="C66" s="381" t="s">
        <v>255</v>
      </c>
      <c r="D66" s="381"/>
      <c r="E66" s="229" t="s">
        <v>250</v>
      </c>
      <c r="F66" s="229">
        <v>3</v>
      </c>
      <c r="G66" s="230">
        <v>129.5</v>
      </c>
      <c r="H66" s="231">
        <v>1.074736842105263E-2</v>
      </c>
      <c r="I66" s="232" t="s">
        <v>253</v>
      </c>
      <c r="J66" s="230">
        <v>1.45</v>
      </c>
      <c r="K66" s="151"/>
      <c r="L66" s="151"/>
      <c r="M66" s="159"/>
      <c r="N66" s="159"/>
    </row>
    <row r="67" spans="2:20" x14ac:dyDescent="0.25">
      <c r="B67" s="151"/>
      <c r="C67" s="232" t="s">
        <v>256</v>
      </c>
      <c r="D67" s="233"/>
      <c r="E67" s="229" t="s">
        <v>250</v>
      </c>
      <c r="F67" s="229">
        <v>3</v>
      </c>
      <c r="G67" s="230">
        <v>83.4</v>
      </c>
      <c r="H67" s="231">
        <v>6.531052631578947E-3</v>
      </c>
      <c r="I67" s="232" t="s">
        <v>257</v>
      </c>
      <c r="J67" s="230">
        <v>1.54</v>
      </c>
      <c r="K67" s="151"/>
      <c r="L67" s="151"/>
      <c r="M67" s="159"/>
      <c r="N67" s="159"/>
    </row>
    <row r="68" spans="2:20" x14ac:dyDescent="0.25">
      <c r="B68" s="151"/>
      <c r="C68" s="381" t="s">
        <v>258</v>
      </c>
      <c r="D68" s="381"/>
      <c r="E68" s="229" t="s">
        <v>250</v>
      </c>
      <c r="F68" s="229">
        <v>3</v>
      </c>
      <c r="G68" s="230">
        <v>76.099999999999994</v>
      </c>
      <c r="H68" s="231">
        <v>6.0526315789473685E-3</v>
      </c>
      <c r="I68" s="232" t="s">
        <v>259</v>
      </c>
      <c r="J68" s="230">
        <v>1.51</v>
      </c>
      <c r="K68" s="151"/>
      <c r="L68" s="151"/>
      <c r="M68" s="159"/>
      <c r="N68" s="159"/>
    </row>
    <row r="69" spans="2:20" x14ac:dyDescent="0.25">
      <c r="B69" s="151"/>
      <c r="C69" s="381" t="s">
        <v>260</v>
      </c>
      <c r="D69" s="381"/>
      <c r="E69" s="229" t="s">
        <v>250</v>
      </c>
      <c r="F69" s="229">
        <v>3</v>
      </c>
      <c r="G69" s="230">
        <v>118.7</v>
      </c>
      <c r="H69" s="231">
        <v>8.3099999999999997E-3</v>
      </c>
      <c r="I69" s="232" t="s">
        <v>261</v>
      </c>
      <c r="J69" s="230">
        <v>1.72</v>
      </c>
      <c r="K69" s="151"/>
      <c r="L69" s="151"/>
      <c r="M69" s="159"/>
      <c r="N69" s="159"/>
    </row>
    <row r="70" spans="2:20" x14ac:dyDescent="0.25">
      <c r="B70" s="151"/>
      <c r="C70" s="382" t="s">
        <v>262</v>
      </c>
      <c r="D70" s="382"/>
      <c r="E70" s="232"/>
      <c r="F70" s="232"/>
      <c r="G70" s="232"/>
      <c r="H70" s="232"/>
      <c r="I70" s="232"/>
      <c r="J70" s="232"/>
      <c r="K70" s="151"/>
      <c r="L70" s="151"/>
      <c r="M70" s="159"/>
      <c r="N70" s="159"/>
    </row>
    <row r="71" spans="2:20" ht="25.5" customHeight="1" x14ac:dyDescent="0.25">
      <c r="B71" s="151"/>
      <c r="C71" s="229">
        <v>1</v>
      </c>
      <c r="D71" s="379" t="s">
        <v>263</v>
      </c>
      <c r="E71" s="379"/>
      <c r="F71" s="379"/>
      <c r="G71" s="379"/>
      <c r="H71" s="379"/>
      <c r="I71" s="379"/>
      <c r="J71" s="379"/>
      <c r="K71" s="151"/>
      <c r="L71" s="151"/>
      <c r="M71" s="159"/>
      <c r="N71" s="159"/>
    </row>
    <row r="72" spans="2:20" ht="30" customHeight="1" x14ac:dyDescent="0.25">
      <c r="B72" s="151"/>
      <c r="C72" s="229">
        <v>2</v>
      </c>
      <c r="D72" s="379" t="s">
        <v>264</v>
      </c>
      <c r="E72" s="379"/>
      <c r="F72" s="379"/>
      <c r="G72" s="379"/>
      <c r="H72" s="379"/>
      <c r="I72" s="379"/>
      <c r="J72" s="379"/>
      <c r="K72" s="151"/>
      <c r="L72" s="151"/>
      <c r="M72" s="159"/>
      <c r="N72" s="159"/>
    </row>
    <row r="73" spans="2:20" x14ac:dyDescent="0.25">
      <c r="B73" s="151"/>
      <c r="C73" s="229">
        <v>3</v>
      </c>
      <c r="D73" s="380" t="s">
        <v>265</v>
      </c>
      <c r="E73" s="380"/>
      <c r="F73" s="380"/>
      <c r="G73" s="380"/>
      <c r="H73" s="380"/>
      <c r="I73" s="380"/>
      <c r="J73" s="380"/>
      <c r="K73" s="151"/>
      <c r="L73" s="151"/>
      <c r="M73" s="159"/>
      <c r="N73" s="159"/>
    </row>
    <row r="74" spans="2:20" x14ac:dyDescent="0.25"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9"/>
      <c r="N74" s="159"/>
    </row>
    <row r="75" spans="2:20" x14ac:dyDescent="0.25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9"/>
      <c r="N75" s="159"/>
      <c r="O75" s="159"/>
      <c r="P75" s="159"/>
      <c r="Q75" s="159"/>
      <c r="R75" s="159"/>
      <c r="S75" s="159"/>
      <c r="T75" s="159"/>
    </row>
    <row r="76" spans="2:20" x14ac:dyDescent="0.25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9"/>
      <c r="N76" s="159"/>
      <c r="O76" s="159"/>
      <c r="P76" s="159"/>
      <c r="Q76" s="159"/>
      <c r="R76" s="159"/>
      <c r="S76" s="159"/>
      <c r="T76" s="159"/>
    </row>
    <row r="77" spans="2:20" x14ac:dyDescent="0.25">
      <c r="B77" s="218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159"/>
      <c r="N77" s="159"/>
      <c r="O77" s="159"/>
      <c r="P77" s="159"/>
      <c r="Q77" s="159"/>
      <c r="R77" s="159"/>
      <c r="S77" s="159"/>
      <c r="T77" s="159"/>
    </row>
    <row r="78" spans="2:20" x14ac:dyDescent="0.25"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</row>
    <row r="79" spans="2:20" x14ac:dyDescent="0.25"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</row>
    <row r="80" spans="2:20" x14ac:dyDescent="0.25"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</row>
    <row r="81" spans="3:20" x14ac:dyDescent="0.25"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</row>
    <row r="82" spans="3:20" x14ac:dyDescent="0.25"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</row>
    <row r="83" spans="3:20" x14ac:dyDescent="0.25"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</row>
    <row r="84" spans="3:20" x14ac:dyDescent="0.25"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</row>
    <row r="85" spans="3:20" x14ac:dyDescent="0.25"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</row>
    <row r="86" spans="3:20" x14ac:dyDescent="0.25"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</row>
    <row r="87" spans="3:20" x14ac:dyDescent="0.25"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</row>
    <row r="88" spans="3:20" x14ac:dyDescent="0.25"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</row>
    <row r="89" spans="3:20" x14ac:dyDescent="0.25"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</row>
    <row r="90" spans="3:20" x14ac:dyDescent="0.25"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</row>
    <row r="91" spans="3:20" x14ac:dyDescent="0.25"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</row>
    <row r="92" spans="3:20" x14ac:dyDescent="0.25"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</row>
    <row r="93" spans="3:20" x14ac:dyDescent="0.25"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</row>
    <row r="94" spans="3:20" x14ac:dyDescent="0.25"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</row>
    <row r="95" spans="3:20" x14ac:dyDescent="0.25"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</row>
    <row r="96" spans="3:20" x14ac:dyDescent="0.25"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</row>
    <row r="97" spans="3:14" x14ac:dyDescent="0.25"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</row>
    <row r="98" spans="3:14" x14ac:dyDescent="0.25"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</row>
    <row r="99" spans="3:14" x14ac:dyDescent="0.25"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</row>
    <row r="100" spans="3:14" x14ac:dyDescent="0.25"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</row>
    <row r="101" spans="3:14" x14ac:dyDescent="0.25"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</row>
    <row r="102" spans="3:14" x14ac:dyDescent="0.25"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</row>
  </sheetData>
  <sheetProtection algorithmName="SHA-512" hashValue="HlXCPbIYJ1LSs1K2Da6NW16xLIU80nCvXE7anIY1vAZJm78LCMgHnPlON8R5Fi/S4e5szDMdTbaX/J1Q7E/YIw==" saltValue="6gHlVgRvJtzXpzve9TEkbQ==" spinCount="100000" sheet="1" objects="1" scenarios="1"/>
  <mergeCells count="47">
    <mergeCell ref="M9:O9"/>
    <mergeCell ref="C33:F33"/>
    <mergeCell ref="M13:T16"/>
    <mergeCell ref="D72:J72"/>
    <mergeCell ref="D73:J73"/>
    <mergeCell ref="C66:D66"/>
    <mergeCell ref="C68:D68"/>
    <mergeCell ref="C69:D69"/>
    <mergeCell ref="C70:D70"/>
    <mergeCell ref="D71:J71"/>
    <mergeCell ref="C61:D61"/>
    <mergeCell ref="C62:D62"/>
    <mergeCell ref="C63:D63"/>
    <mergeCell ref="C64:D64"/>
    <mergeCell ref="C65:D65"/>
    <mergeCell ref="C60:D60"/>
    <mergeCell ref="M8:O8"/>
    <mergeCell ref="M2:S2"/>
    <mergeCell ref="C13:F13"/>
    <mergeCell ref="C25:F25"/>
    <mergeCell ref="M5:O5"/>
    <mergeCell ref="M6:O6"/>
    <mergeCell ref="M7:O7"/>
    <mergeCell ref="M3:T3"/>
    <mergeCell ref="D5:F5"/>
    <mergeCell ref="B22:F22"/>
    <mergeCell ref="C14:F14"/>
    <mergeCell ref="B16:F16"/>
    <mergeCell ref="C18:F18"/>
    <mergeCell ref="C19:F19"/>
    <mergeCell ref="C20:F20"/>
    <mergeCell ref="C24:F24"/>
    <mergeCell ref="C32:F32"/>
    <mergeCell ref="B2:J2"/>
    <mergeCell ref="B3:J3"/>
    <mergeCell ref="I5:J5"/>
    <mergeCell ref="G5:H5"/>
    <mergeCell ref="B5:C5"/>
    <mergeCell ref="B8:F10"/>
    <mergeCell ref="G8:G10"/>
    <mergeCell ref="H8:H10"/>
    <mergeCell ref="I8:I10"/>
    <mergeCell ref="J8:J10"/>
    <mergeCell ref="B30:F30"/>
    <mergeCell ref="C12:F12"/>
    <mergeCell ref="C27:F27"/>
    <mergeCell ref="C28:F28"/>
  </mergeCells>
  <conditionalFormatting sqref="J12:J13 S5:T9">
    <cfRule type="expression" dxfId="21" priority="31">
      <formula>I5&gt;H5</formula>
    </cfRule>
  </conditionalFormatting>
  <conditionalFormatting sqref="J12:J13 S5:T9">
    <cfRule type="expression" dxfId="20" priority="32">
      <formula>I5&lt;H5</formula>
    </cfRule>
  </conditionalFormatting>
  <conditionalFormatting sqref="J14">
    <cfRule type="expression" dxfId="19" priority="29">
      <formula>I14&gt;H14</formula>
    </cfRule>
  </conditionalFormatting>
  <conditionalFormatting sqref="J14">
    <cfRule type="expression" dxfId="18" priority="30">
      <formula>I14&lt;H14</formula>
    </cfRule>
  </conditionalFormatting>
  <conditionalFormatting sqref="J18">
    <cfRule type="expression" dxfId="17" priority="27">
      <formula>I18&lt;H18</formula>
    </cfRule>
  </conditionalFormatting>
  <conditionalFormatting sqref="J18">
    <cfRule type="expression" dxfId="16" priority="28">
      <formula>I18&gt;H18</formula>
    </cfRule>
  </conditionalFormatting>
  <conditionalFormatting sqref="J19">
    <cfRule type="expression" dxfId="15" priority="25">
      <formula>I19&lt;H19</formula>
    </cfRule>
  </conditionalFormatting>
  <conditionalFormatting sqref="J19">
    <cfRule type="expression" dxfId="14" priority="26">
      <formula>I19&gt;H19</formula>
    </cfRule>
  </conditionalFormatting>
  <conditionalFormatting sqref="J20">
    <cfRule type="expression" dxfId="13" priority="23">
      <formula>I20&lt;H20</formula>
    </cfRule>
  </conditionalFormatting>
  <conditionalFormatting sqref="J20">
    <cfRule type="expression" dxfId="12" priority="24">
      <formula>I20&gt;H20</formula>
    </cfRule>
  </conditionalFormatting>
  <conditionalFormatting sqref="J32">
    <cfRule type="expression" dxfId="11" priority="17">
      <formula>I32&lt;H32</formula>
    </cfRule>
  </conditionalFormatting>
  <conditionalFormatting sqref="J32">
    <cfRule type="expression" dxfId="10" priority="18">
      <formula>I32&gt;H32</formula>
    </cfRule>
  </conditionalFormatting>
  <conditionalFormatting sqref="J24">
    <cfRule type="expression" dxfId="9" priority="9">
      <formula>I24&lt;H24</formula>
    </cfRule>
  </conditionalFormatting>
  <conditionalFormatting sqref="J24">
    <cfRule type="expression" dxfId="8" priority="10">
      <formula>I24&gt;H24</formula>
    </cfRule>
  </conditionalFormatting>
  <conditionalFormatting sqref="J25">
    <cfRule type="expression" dxfId="7" priority="7">
      <formula>I25&lt;H25</formula>
    </cfRule>
  </conditionalFormatting>
  <conditionalFormatting sqref="J25">
    <cfRule type="expression" dxfId="6" priority="8">
      <formula>I25&gt;H25</formula>
    </cfRule>
  </conditionalFormatting>
  <conditionalFormatting sqref="J27">
    <cfRule type="expression" dxfId="5" priority="5">
      <formula>I27&lt;H27</formula>
    </cfRule>
  </conditionalFormatting>
  <conditionalFormatting sqref="J27">
    <cfRule type="expression" dxfId="4" priority="6">
      <formula>I27&gt;H27</formula>
    </cfRule>
  </conditionalFormatting>
  <conditionalFormatting sqref="J28">
    <cfRule type="expression" dxfId="3" priority="3">
      <formula>I28&lt;H28</formula>
    </cfRule>
  </conditionalFormatting>
  <conditionalFormatting sqref="J28">
    <cfRule type="expression" dxfId="2" priority="4">
      <formula>I28&gt;H28</formula>
    </cfRule>
  </conditionalFormatting>
  <conditionalFormatting sqref="J33">
    <cfRule type="expression" dxfId="1" priority="1">
      <formula>I33&lt;H33</formula>
    </cfRule>
  </conditionalFormatting>
  <conditionalFormatting sqref="J33">
    <cfRule type="expression" dxfId="0" priority="2">
      <formula>I33&gt;H33</formula>
    </cfRule>
  </conditionalFormatting>
  <dataValidations count="1">
    <dataValidation type="list" allowBlank="1" showInputMessage="1" showErrorMessage="1" sqref="D5:F5">
      <formula1>$C$44:$C$49</formula1>
    </dataValidation>
  </dataValidations>
  <hyperlinks>
    <hyperlink ref="D73" r:id="rId1" display="http://www.epa.gov/oms/rfgecon.htm"/>
  </hyperlinks>
  <pageMargins left="0.7" right="0.7" top="0.75" bottom="0.75" header="0.3" footer="0.3"/>
  <pageSetup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8" ma:contentTypeDescription="Create a new document." ma:contentTypeScope="" ma:versionID="390a05f6fa3399a6ba604185cbbfb752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c3ca514b48bb0234e5fd452df5d19516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1FCFCB-F2AB-4EDC-84E5-4E6A403E7B6D}">
  <ds:schemaRefs>
    <ds:schemaRef ds:uri="f5807569-94f0-41d0-a3d7-00e33efdd08f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eae0b55-203e-4120-8ec9-56200b9d053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2FE581-4DD7-4F45-8FDC-433381F45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7569-94f0-41d0-a3d7-00e33efdd08f"/>
    <ds:schemaRef ds:uri="deae0b55-203e-4120-8ec9-56200b9d0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Buildings and Lighting</vt:lpstr>
      <vt:lpstr>Transportation</vt:lpstr>
      <vt:lpstr>Land Use</vt:lpstr>
      <vt:lpstr>Environmental Management</vt:lpstr>
      <vt:lpstr>Econ and Comm Dvlpmnt</vt:lpstr>
      <vt:lpstr>City Operations GHG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L. Peterson</dc:creator>
  <cp:lastModifiedBy>Muessig, Philipp</cp:lastModifiedBy>
  <cp:lastPrinted>2018-04-17T17:33:17Z</cp:lastPrinted>
  <dcterms:created xsi:type="dcterms:W3CDTF">2018-02-12T19:58:48Z</dcterms:created>
  <dcterms:modified xsi:type="dcterms:W3CDTF">2018-09-28T15:11:23Z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