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ublic\GREEN STEP\GS 2018 Review &amp; Recognition\metrics from 2017 reported 2018\"/>
    </mc:Choice>
  </mc:AlternateContent>
  <bookViews>
    <workbookView xWindow="0" yWindow="0" windowWidth="19860" windowHeight="9000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  <sheet name="City Operations GHG Inventory" sheetId="6" r:id="rId6"/>
  </sheets>
  <calcPr calcId="162913"/>
</workbook>
</file>

<file path=xl/calcChain.xml><?xml version="1.0" encoding="utf-8"?>
<calcChain xmlns="http://schemas.openxmlformats.org/spreadsheetml/2006/main">
  <c r="I5" i="6" l="1"/>
  <c r="I27" i="6" s="1"/>
  <c r="I28" i="6"/>
  <c r="H28" i="6"/>
  <c r="I25" i="6"/>
  <c r="H25" i="6"/>
  <c r="I13" i="6"/>
  <c r="I18" i="6"/>
  <c r="I19" i="6"/>
  <c r="I20" i="6"/>
  <c r="I32" i="6"/>
  <c r="J32" i="6" s="1"/>
  <c r="I33" i="6"/>
  <c r="H13" i="6"/>
  <c r="H18" i="6"/>
  <c r="H19" i="6"/>
  <c r="H20" i="6"/>
  <c r="H32" i="6"/>
  <c r="H33" i="6"/>
  <c r="K63" i="4"/>
  <c r="K64" i="4"/>
  <c r="K44" i="4"/>
  <c r="K43" i="4"/>
  <c r="K34" i="4"/>
  <c r="K33" i="4"/>
  <c r="K13" i="2"/>
  <c r="K11" i="2"/>
  <c r="K12" i="2"/>
  <c r="K23" i="1"/>
  <c r="K18" i="1"/>
  <c r="K17" i="1"/>
  <c r="K31" i="4"/>
  <c r="K38" i="5"/>
  <c r="K16" i="4"/>
  <c r="K6" i="4"/>
  <c r="K24" i="2"/>
  <c r="K33" i="5"/>
  <c r="K32" i="5"/>
  <c r="K31" i="5"/>
  <c r="K30" i="5"/>
  <c r="K17" i="5"/>
  <c r="K16" i="5"/>
  <c r="K11" i="5"/>
  <c r="K10" i="5"/>
  <c r="K9" i="5"/>
  <c r="K8" i="5"/>
  <c r="K7" i="5"/>
  <c r="K6" i="5"/>
  <c r="K61" i="4"/>
  <c r="K60" i="4"/>
  <c r="K62" i="4"/>
  <c r="K59" i="4"/>
  <c r="K58" i="4"/>
  <c r="K49" i="4"/>
  <c r="K42" i="4"/>
  <c r="K41" i="4"/>
  <c r="K40" i="4"/>
  <c r="K39" i="4"/>
  <c r="K30" i="4"/>
  <c r="K29" i="4"/>
  <c r="K28" i="4"/>
  <c r="K27" i="4"/>
  <c r="K26" i="4"/>
  <c r="K25" i="4"/>
  <c r="K10" i="3"/>
  <c r="K9" i="3"/>
  <c r="K8" i="3"/>
  <c r="K7" i="3"/>
  <c r="K6" i="3"/>
  <c r="K45" i="2"/>
  <c r="K44" i="2"/>
  <c r="K43" i="2"/>
  <c r="K37" i="2"/>
  <c r="K44" i="1"/>
  <c r="K43" i="1"/>
  <c r="K41" i="1"/>
  <c r="K39" i="1"/>
  <c r="K37" i="1"/>
  <c r="K28" i="1"/>
  <c r="K22" i="1"/>
  <c r="K21" i="1"/>
  <c r="K20" i="1"/>
  <c r="K16" i="1"/>
  <c r="K14" i="1"/>
  <c r="K40" i="5"/>
  <c r="K39" i="5"/>
  <c r="K37" i="5"/>
  <c r="K29" i="5"/>
  <c r="K15" i="5"/>
  <c r="K5" i="5"/>
  <c r="K57" i="4"/>
  <c r="K56" i="4"/>
  <c r="K55" i="4"/>
  <c r="K54" i="4"/>
  <c r="K50" i="4"/>
  <c r="K48" i="4"/>
  <c r="K38" i="4"/>
  <c r="K24" i="4"/>
  <c r="K20" i="4"/>
  <c r="K15" i="4"/>
  <c r="K14" i="4"/>
  <c r="K13" i="4"/>
  <c r="K11" i="4"/>
  <c r="K9" i="4"/>
  <c r="K8" i="4"/>
  <c r="K5" i="3"/>
  <c r="K42" i="2"/>
  <c r="K41" i="2"/>
  <c r="K39" i="2"/>
  <c r="K38" i="2"/>
  <c r="K36" i="2"/>
  <c r="K31" i="2"/>
  <c r="K28" i="2"/>
  <c r="K23" i="2"/>
  <c r="K19" i="2"/>
  <c r="K18" i="2"/>
  <c r="K17" i="2"/>
  <c r="K10" i="2"/>
  <c r="K9" i="2"/>
  <c r="K8" i="2"/>
  <c r="K7" i="2"/>
  <c r="K6" i="2"/>
  <c r="K15" i="1"/>
  <c r="J19" i="6" l="1"/>
  <c r="J46" i="6"/>
  <c r="J18" i="6"/>
  <c r="R8" i="6"/>
  <c r="T8" i="6" s="1"/>
  <c r="Q8" i="6"/>
  <c r="J28" i="6"/>
  <c r="K44" i="6"/>
  <c r="J25" i="6"/>
  <c r="J20" i="6"/>
  <c r="Q6" i="6"/>
  <c r="J45" i="6"/>
  <c r="J13" i="6"/>
  <c r="R6" i="6"/>
  <c r="J44" i="6"/>
  <c r="I12" i="6"/>
  <c r="I24" i="6"/>
  <c r="K46" i="6"/>
  <c r="H12" i="6"/>
  <c r="K45" i="6"/>
  <c r="H14" i="6"/>
  <c r="H27" i="6"/>
  <c r="J27" i="6" s="1"/>
  <c r="H24" i="6"/>
  <c r="J33" i="6"/>
  <c r="I14" i="6"/>
  <c r="J14" i="6" s="1"/>
  <c r="S8" i="6" l="1"/>
  <c r="T6" i="6"/>
  <c r="S6" i="6"/>
  <c r="J24" i="6"/>
  <c r="R7" i="6"/>
  <c r="K43" i="6"/>
  <c r="R5" i="6"/>
  <c r="J12" i="6"/>
  <c r="Q7" i="6"/>
  <c r="J43" i="6"/>
  <c r="Q5" i="6"/>
  <c r="S7" i="6" l="1"/>
  <c r="T7" i="6"/>
  <c r="Q9" i="6"/>
  <c r="T5" i="6"/>
  <c r="R9" i="6"/>
  <c r="S5" i="6"/>
  <c r="S9" i="6" l="1"/>
  <c r="T9" i="6"/>
</calcChain>
</file>

<file path=xl/comments1.xml><?xml version="1.0" encoding="utf-8"?>
<comments xmlns="http://schemas.openxmlformats.org/spreadsheetml/2006/main">
  <authors>
    <author>Kristen L. Peterson</author>
  </authors>
  <commentList>
    <comment ref="J37" authorId="0" shapeId="0">
      <text>
        <r>
          <rPr>
            <b/>
            <sz val="9"/>
            <color indexed="81"/>
            <rFont val="Tahoma"/>
            <family val="2"/>
          </rPr>
          <t>Kristen L. Peterson:</t>
        </r>
        <r>
          <rPr>
            <sz val="9"/>
            <color indexed="81"/>
            <rFont val="Tahoma"/>
            <family val="2"/>
          </rPr>
          <t xml:space="preserve">
I think Jen meant that all green certified buildings are public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Kristen L. Peterson:</t>
        </r>
        <r>
          <rPr>
            <sz val="9"/>
            <color indexed="81"/>
            <rFont val="Tahoma"/>
            <family val="2"/>
          </rPr>
          <t xml:space="preserve">
I think Jen meant that all 7 green certified buildings are energy star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Kristen L. Peterson:</t>
        </r>
        <r>
          <rPr>
            <sz val="9"/>
            <color indexed="81"/>
            <rFont val="Tahoma"/>
            <family val="2"/>
          </rPr>
          <t xml:space="preserve">
Not all completed in the last year, but this is the number Jen provided for the square footage of all 7 buildings that are green certified.</t>
        </r>
      </text>
    </comment>
  </commentList>
</comments>
</file>

<file path=xl/sharedStrings.xml><?xml version="1.0" encoding="utf-8"?>
<sst xmlns="http://schemas.openxmlformats.org/spreadsheetml/2006/main" count="594" uniqueCount="312">
  <si>
    <t>Land Use</t>
  </si>
  <si>
    <t>Transportation</t>
  </si>
  <si>
    <t>#7 Land Use            OPTIONAL</t>
  </si>
  <si>
    <t>Units</t>
  </si>
  <si>
    <t>Buildings and Lighting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</si>
  <si>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</si>
  <si>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</si>
  <si>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</si>
  <si>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</si>
  <si>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</si>
  <si>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</si>
  <si>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</si>
  <si>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</si>
  <si>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</si>
  <si>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</si>
  <si>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</si>
  <si>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</si>
  <si>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</si>
  <si>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</si>
  <si>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</si>
  <si>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</si>
  <si>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</si>
  <si>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</si>
  <si>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</si>
  <si>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</si>
  <si>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</si>
  <si>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</si>
  <si>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</si>
  <si>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</si>
  <si>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</si>
  <si>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</si>
  <si>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</si>
  <si>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</si>
  <si>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</si>
  <si>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</si>
  <si>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</si>
  <si>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</si>
  <si>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</si>
  <si>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</si>
  <si>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</si>
  <si>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</si>
  <si>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</si>
  <si>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</si>
  <si>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</si>
  <si>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</si>
  <si>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</si>
  <si>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Public Buildings</t>
  </si>
  <si>
    <t>#5 Car, Transit, and Bike Options            OPTIONAL</t>
  </si>
  <si>
    <t>Number of city-owned green certified buildings: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</si>
  <si>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</si>
  <si>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</si>
  <si>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</si>
  <si>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</si>
  <si>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</si>
  <si>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</si>
  <si>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</si>
  <si>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</si>
  <si>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</si>
  <si>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</si>
  <si>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</si>
  <si>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</si>
  <si>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</si>
  <si>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</si>
  <si>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</si>
  <si>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</si>
  <si>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</si>
  <si>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</si>
  <si>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</si>
  <si>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</si>
  <si>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</si>
  <si>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</si>
  <si>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</si>
  <si>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</si>
  <si>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</si>
  <si>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</si>
  <si>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</si>
  <si>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</si>
  <si>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</si>
  <si>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</si>
  <si>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</si>
  <si>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</si>
  <si>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</si>
  <si>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</si>
  <si>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</si>
  <si>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</si>
  <si>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</si>
  <si>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</si>
  <si>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</si>
  <si>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</si>
  <si>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</si>
  <si>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</si>
  <si>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</si>
  <si>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</si>
  <si>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</si>
  <si>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</si>
  <si>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</si>
  <si>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</si>
  <si>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</si>
  <si>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</si>
  <si>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</si>
  <si>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</si>
  <si>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</si>
  <si>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</si>
  <si>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</si>
  <si>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</si>
  <si>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</si>
  <si>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</si>
  <si>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</si>
  <si>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</si>
  <si>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</si>
  <si>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</si>
  <si>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</si>
  <si>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</si>
  <si>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</si>
  <si>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</si>
  <si>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</si>
  <si>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</si>
  <si>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</si>
  <si>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</si>
  <si>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</si>
  <si>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</si>
  <si>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</si>
  <si>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</si>
  <si>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</si>
  <si>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</si>
  <si>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</si>
  <si>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</si>
  <si>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</si>
  <si>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</si>
  <si>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</si>
  <si>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</si>
  <si>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</si>
  <si>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</si>
  <si>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</si>
  <si>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</si>
  <si>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</si>
  <si>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</si>
  <si>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</si>
  <si>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</si>
  <si>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</si>
  <si>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</si>
  <si>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t>MMBtu/million gallons</t>
  </si>
  <si>
    <t>Number of city-owned and private renewable energy generation sites</t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</si>
  <si>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</si>
  <si>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</si>
  <si>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</si>
  <si>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</si>
  <si>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</si>
  <si>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</si>
  <si>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</si>
  <si>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</si>
  <si>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</si>
  <si>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</si>
  <si>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</si>
  <si>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</si>
  <si>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</si>
  <si>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</si>
  <si>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</si>
  <si>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</si>
  <si>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</si>
  <si>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</si>
  <si>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</si>
  <si>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</si>
  <si>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</si>
  <si>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</si>
  <si>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</si>
  <si>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</si>
  <si>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</si>
  <si>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</si>
  <si>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</si>
  <si>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</si>
  <si>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</si>
  <si>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</si>
  <si>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</si>
  <si>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</si>
  <si>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</si>
  <si>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</si>
  <si>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</si>
  <si>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</si>
  <si>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</si>
  <si>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</si>
  <si>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</si>
  <si>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</si>
  <si>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</si>
  <si>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</si>
  <si>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</si>
  <si>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</si>
  <si>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</si>
  <si>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</si>
  <si>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</si>
  <si>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</si>
  <si>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</si>
  <si>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</si>
  <si>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</si>
  <si>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</si>
  <si>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</si>
  <si>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</si>
  <si>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</si>
  <si>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</si>
  <si>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</si>
  <si>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One city-defined metric or index number concerning surface water</t>
  </si>
  <si>
    <r>
      <t xml:space="preserve">Annual energy used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</si>
  <si>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Annual operating cost in dollars per million gallons treated </t>
    </r>
    <r>
      <rPr>
        <u/>
        <sz val="11"/>
        <color rgb="FF000000"/>
        <rFont val="Arial"/>
        <family val="2"/>
      </rPr>
      <t>(report only if you own a treatment facility)</t>
    </r>
  </si>
  <si>
    <r>
      <t xml:space="preserve">#3 City Fleets            </t>
    </r>
    <r>
      <rPr>
        <b/>
        <sz val="14"/>
        <color rgb="FFFFC000"/>
        <rFont val="Arial"/>
        <family val="2"/>
      </rPr>
      <t>CORE</t>
    </r>
  </si>
  <si>
    <t>Previous Year Values (edit)</t>
  </si>
  <si>
    <t>Current Year Values (edit)</t>
  </si>
  <si>
    <t>Annual Change</t>
  </si>
  <si>
    <t>CO</t>
  </si>
  <si>
    <t>Electricity consumption for all buildings</t>
  </si>
  <si>
    <t>MWh/Year</t>
  </si>
  <si>
    <t>Natural gas consumption for all buildings</t>
  </si>
  <si>
    <t>Therms/Year</t>
  </si>
  <si>
    <t>Electricity consumption for streetlights and traffic signals</t>
  </si>
  <si>
    <t>kWh/Year</t>
  </si>
  <si>
    <t>Gallons of diesel consumed</t>
  </si>
  <si>
    <t>Gallons/Year</t>
  </si>
  <si>
    <t>Gallons of gasoline consumed</t>
  </si>
  <si>
    <t>Gallons of e85 consumed</t>
  </si>
  <si>
    <t>City Operations GHG Assessment</t>
  </si>
  <si>
    <t>Annual electricity used to treat and distribute water</t>
  </si>
  <si>
    <t>Annual Natural gas used to treat and distribute water</t>
  </si>
  <si>
    <t>Annual electricity used to treat wastewater</t>
  </si>
  <si>
    <t>Annual natural gas used to treat wastewater</t>
  </si>
  <si>
    <t>14.3 CO</t>
  </si>
  <si>
    <t>Electric Utility</t>
  </si>
  <si>
    <t>Past Years (Hidden)</t>
  </si>
  <si>
    <t>Utility Emission Factor</t>
  </si>
  <si>
    <t xml:space="preserve">City Fleet    </t>
  </si>
  <si>
    <t>Water and Wastewater</t>
  </si>
  <si>
    <t>SMMPA</t>
  </si>
  <si>
    <t>Hutchinson</t>
  </si>
  <si>
    <t>Tons CO2/MWh</t>
  </si>
  <si>
    <t>Great River Energy (GRE)</t>
  </si>
  <si>
    <t>Other</t>
  </si>
  <si>
    <t>egrid</t>
  </si>
  <si>
    <t>Xcel Energy</t>
  </si>
  <si>
    <t>Otter Tail Power</t>
  </si>
  <si>
    <t>Waste</t>
  </si>
  <si>
    <t>Table 1: Greenhouse Gas Emission Sources</t>
  </si>
  <si>
    <t>Unit</t>
  </si>
  <si>
    <t>Data Source</t>
  </si>
  <si>
    <t>GHG Per kBtu (tonnes)</t>
  </si>
  <si>
    <t>Energy::GHG Compared to Electricity</t>
  </si>
  <si>
    <t>Electricity (NSP MN 2015)</t>
  </si>
  <si>
    <t>1 kWh</t>
  </si>
  <si>
    <t xml:space="preserve">     0.000120 </t>
  </si>
  <si>
    <t>Natural gas</t>
  </si>
  <si>
    <t>Therms</t>
  </si>
  <si>
    <t xml:space="preserve">     0.000055 </t>
  </si>
  <si>
    <t>E-10 gasoline</t>
  </si>
  <si>
    <t>US gallon</t>
  </si>
  <si>
    <t xml:space="preserve">     0.000074 </t>
  </si>
  <si>
    <t>B-5 diesel</t>
  </si>
  <si>
    <t xml:space="preserve">     0.000083 </t>
  </si>
  <si>
    <t xml:space="preserve">Gasoline </t>
  </si>
  <si>
    <t>Diesel</t>
  </si>
  <si>
    <t>E-85</t>
  </si>
  <si>
    <t xml:space="preserve">     0.000078 </t>
  </si>
  <si>
    <t>Ethanol</t>
  </si>
  <si>
    <t xml:space="preserve">     0.000080 </t>
  </si>
  <si>
    <t>Aviation fuel</t>
  </si>
  <si>
    <t xml:space="preserve">     0.000070 </t>
  </si>
  <si>
    <t>Data source:</t>
  </si>
  <si>
    <t>Minnesota Public Building Enhanced Energy Efficiency Program (PBEEEP)</t>
  </si>
  <si>
    <t xml:space="preserve">The State of Minnesota requires gasoline and diesel fuels sold in the state be oxygenated by 10% and 5% ethanol respectively. </t>
  </si>
  <si>
    <t>"Fuel Economy Impact Analysis of RFG". US Environmental Protection Agency. 2007-08-14. http://www.epa.gov/oms/rfgecon.htm.</t>
  </si>
  <si>
    <t>GHG / unit (tonnes)</t>
  </si>
  <si>
    <t>kBtu / unit</t>
  </si>
  <si>
    <t>Summary Table</t>
  </si>
  <si>
    <t>Year 1</t>
  </si>
  <si>
    <t>Year 2</t>
  </si>
  <si>
    <t>Difference</t>
  </si>
  <si>
    <t>Tons CO2</t>
  </si>
  <si>
    <t>Tons CO3</t>
  </si>
  <si>
    <t>Total City Operations</t>
  </si>
  <si>
    <t>Percent Change</t>
  </si>
  <si>
    <t>City operations landfilled each year</t>
  </si>
  <si>
    <t>City operations incinerated each year</t>
  </si>
  <si>
    <t>Solid Waste</t>
  </si>
  <si>
    <t>GHG emission rates (tonnes/ton MSW processed</t>
  </si>
  <si>
    <t>Landfill</t>
  </si>
  <si>
    <t>Incinerator (HERC 2015)</t>
  </si>
  <si>
    <t>Program</t>
  </si>
  <si>
    <t>Number of buildings</t>
  </si>
  <si>
    <t xml:space="preserve">Genus </t>
  </si>
  <si>
    <t>Electricity</t>
  </si>
  <si>
    <t>Natural Gas</t>
  </si>
  <si>
    <t>Liquid Fuel</t>
  </si>
  <si>
    <t>Previous Year</t>
  </si>
  <si>
    <t>Current Year</t>
  </si>
  <si>
    <t>Emissions</t>
  </si>
  <si>
    <t xml:space="preserve">Using information provided in the previous sheets, the GHG assessment sheet automatically calculates emissions for city operations. Simply select your electric utility from the dropdown menu in cell E5. </t>
  </si>
  <si>
    <t xml:space="preserve">This table provides a summary of emissions by end use, and show changes over time. The graphs below provide a visual breakdown of emissions. 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</si>
  <si>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rFont val="Calibri"/>
        <family val="2"/>
      </rPr>
      <t xml:space="preserve">The green boxes indicate metrics that are eligible for Step 5 recognition if a city shows improvement between year 1 and year 2. The blue boxes indicate metrics that are used to calculate your city operations greenhouse gas inventory. </t>
    </r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</si>
  <si>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</si>
  <si>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t>Previous Year Values (CO2)</t>
  </si>
  <si>
    <t>Current Year Values (CO2)</t>
  </si>
  <si>
    <t>N/A</t>
  </si>
  <si>
    <t>Energy Star</t>
  </si>
  <si>
    <t>No</t>
  </si>
  <si>
    <t>Yes</t>
  </si>
  <si>
    <t>Green Ash, Blue Spruce, White Spruce</t>
  </si>
  <si>
    <t>$67822 Median HH; $31,869 Per Capita</t>
  </si>
  <si>
    <t>1,766 (6.4% total population)</t>
  </si>
  <si>
    <t>n/a</t>
  </si>
  <si>
    <t>*** # entered in 13.1 are total tons for each year, county does not divide between residential and commercial</t>
  </si>
  <si>
    <t xml:space="preserve">Enter any justification or explanation for variation of metrics:  Jobs per worker (resident 16+) </t>
  </si>
  <si>
    <t>$67,991 Median HH, $33,662 Per Capita</t>
  </si>
  <si>
    <t xml:space="preserve">1761 (6.3%) </t>
  </si>
  <si>
    <t xml:space="preserve">Enter any justification or explanation for variation of metrics:  Not sure how to calculate waste? 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</si>
  <si>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The green boxes indicate metrics that are eligible for Step 5 recognition if a city shows improvement between year 1 and year 2. The blue boxes indicate metrics that are used to calculate your city operations greenhouse gas inventory. </t>
    </r>
  </si>
  <si>
    <t>Steps 4 &amp; 5 Metric Entry Form: OAKDALE - 5/2018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</si>
</sst>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"/>
    <numFmt numFmtId="167" formatCode="&quot;$&quot;#,##0.00"/>
    <numFmt numFmtId="168" formatCode="0.000"/>
    <numFmt numFmtId="169" formatCode="0.000000"/>
  </numFmts>
  <fonts count="4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  <font>
      <b/>
      <i/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theme="0"/>
      <name val="Calibri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5397"/>
      </patternFill>
    </fill>
    <fill>
      <patternFill patternType="solid">
        <fgColor theme="0"/>
        <bgColor rgb="FFFFFFFF"/>
      </patternFill>
    </fill>
    <fill>
      <patternFill patternType="solid">
        <fgColor rgb="FF005397"/>
        <bgColor rgb="FFFFFFFF"/>
      </patternFill>
    </fill>
    <fill>
      <patternFill patternType="solid">
        <fgColor rgb="FFFFFF00"/>
        <bgColor rgb="FFD8E3B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C000"/>
      </patternFill>
    </fill>
    <fill>
      <patternFill patternType="solid">
        <fgColor theme="7" tint="0.59999389629810485"/>
        <bgColor rgb="FFFFE79B"/>
      </patternFill>
    </fill>
    <fill>
      <patternFill patternType="solid">
        <fgColor theme="9" tint="0.59999389629810485"/>
        <bgColor rgb="FFD8E3BE"/>
      </patternFill>
    </fill>
    <fill>
      <patternFill patternType="solid">
        <fgColor theme="7" tint="0.59999389629810485"/>
        <bgColor rgb="FFFFC00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20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1" fillId="0" borderId="0" xfId="0" applyFont="1"/>
    <xf numFmtId="0" fontId="21" fillId="3" borderId="0" xfId="0" applyFont="1" applyFill="1" applyBorder="1"/>
    <xf numFmtId="0" fontId="24" fillId="0" borderId="0" xfId="0" applyFont="1" applyAlignment="1"/>
    <xf numFmtId="0" fontId="8" fillId="6" borderId="2" xfId="0" applyFont="1" applyFill="1" applyBorder="1" applyAlignment="1">
      <alignment horizontal="left" vertical="center"/>
    </xf>
    <xf numFmtId="10" fontId="9" fillId="7" borderId="5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10" fontId="1" fillId="8" borderId="4" xfId="0" applyNumberFormat="1" applyFont="1" applyFill="1" applyBorder="1" applyAlignment="1">
      <alignment horizontal="center" vertical="center"/>
    </xf>
    <xf numFmtId="10" fontId="9" fillId="8" borderId="2" xfId="0" applyNumberFormat="1" applyFont="1" applyFill="1" applyBorder="1" applyAlignment="1">
      <alignment horizontal="center" vertical="center"/>
    </xf>
    <xf numFmtId="167" fontId="9" fillId="7" borderId="5" xfId="0" applyNumberFormat="1" applyFont="1" applyFill="1" applyBorder="1" applyAlignment="1">
      <alignment horizontal="center" vertical="center"/>
    </xf>
    <xf numFmtId="167" fontId="9" fillId="8" borderId="5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1" fillId="7" borderId="6" xfId="0" applyNumberFormat="1" applyFont="1" applyFill="1" applyBorder="1" applyAlignment="1">
      <alignment horizontal="center" vertical="center"/>
    </xf>
    <xf numFmtId="10" fontId="9" fillId="8" borderId="5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/>
    </xf>
    <xf numFmtId="167" fontId="1" fillId="8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10" borderId="1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9" fillId="7" borderId="5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11" borderId="0" xfId="0" applyFont="1" applyFill="1" applyAlignment="1"/>
    <xf numFmtId="0" fontId="1" fillId="10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1" fontId="1" fillId="8" borderId="2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0" fillId="11" borderId="0" xfId="0" applyNumberFormat="1" applyFont="1" applyFill="1" applyAlignment="1"/>
    <xf numFmtId="0" fontId="16" fillId="11" borderId="0" xfId="0" applyFont="1" applyFill="1" applyAlignment="1"/>
    <xf numFmtId="0" fontId="0" fillId="0" borderId="0" xfId="0" applyFont="1" applyAlignment="1"/>
    <xf numFmtId="0" fontId="0" fillId="11" borderId="0" xfId="0" applyFont="1" applyFill="1" applyBorder="1" applyAlignment="1"/>
    <xf numFmtId="0" fontId="3" fillId="2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/>
    </xf>
    <xf numFmtId="0" fontId="1" fillId="13" borderId="0" xfId="0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4" fontId="29" fillId="11" borderId="17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0" fontId="31" fillId="11" borderId="0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4" fontId="29" fillId="11" borderId="18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 vertical="center"/>
    </xf>
    <xf numFmtId="0" fontId="28" fillId="14" borderId="22" xfId="0" applyFont="1" applyFill="1" applyBorder="1" applyAlignment="1">
      <alignment horizontal="center" vertical="center" wrapText="1"/>
    </xf>
    <xf numFmtId="0" fontId="28" fillId="14" borderId="23" xfId="0" applyFont="1" applyFill="1" applyBorder="1" applyAlignment="1">
      <alignment horizontal="center" vertical="center" wrapText="1"/>
    </xf>
    <xf numFmtId="0" fontId="30" fillId="14" borderId="23" xfId="0" applyFont="1" applyFill="1" applyBorder="1" applyAlignment="1">
      <alignment horizontal="center" vertical="center" wrapText="1"/>
    </xf>
    <xf numFmtId="0" fontId="9" fillId="7" borderId="5" xfId="3" applyNumberFormat="1" applyFont="1" applyFill="1" applyBorder="1" applyAlignment="1">
      <alignment horizontal="center" vertical="center"/>
    </xf>
    <xf numFmtId="0" fontId="1" fillId="8" borderId="2" xfId="3" applyNumberFormat="1" applyFont="1" applyFill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/>
    </xf>
    <xf numFmtId="0" fontId="33" fillId="11" borderId="0" xfId="0" applyFont="1" applyFill="1" applyAlignment="1"/>
    <xf numFmtId="2" fontId="9" fillId="7" borderId="4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2" fontId="0" fillId="11" borderId="0" xfId="0" applyNumberFormat="1" applyFont="1" applyFill="1" applyAlignment="1"/>
    <xf numFmtId="2" fontId="1" fillId="7" borderId="5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9" fontId="1" fillId="0" borderId="6" xfId="4" applyFont="1" applyBorder="1" applyAlignment="1">
      <alignment horizontal="center" vertical="center"/>
    </xf>
    <xf numFmtId="4" fontId="34" fillId="11" borderId="17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4" applyFont="1" applyBorder="1" applyAlignment="1">
      <alignment horizontal="center" vertical="center"/>
    </xf>
    <xf numFmtId="9" fontId="1" fillId="7" borderId="5" xfId="4" applyFont="1" applyFill="1" applyBorder="1" applyAlignment="1">
      <alignment vertical="center" wrapText="1"/>
    </xf>
    <xf numFmtId="9" fontId="1" fillId="0" borderId="5" xfId="4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9" fontId="1" fillId="7" borderId="2" xfId="4" applyFont="1" applyFill="1" applyBorder="1" applyAlignment="1">
      <alignment horizontal="center" vertical="center"/>
    </xf>
    <xf numFmtId="9" fontId="1" fillId="8" borderId="2" xfId="4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0" fontId="9" fillId="7" borderId="17" xfId="0" applyNumberFormat="1" applyFont="1" applyFill="1" applyBorder="1" applyAlignment="1">
      <alignment horizontal="center" vertical="center"/>
    </xf>
    <xf numFmtId="10" fontId="1" fillId="7" borderId="17" xfId="0" applyNumberFormat="1" applyFont="1" applyFill="1" applyBorder="1" applyAlignment="1">
      <alignment horizontal="center" vertical="center"/>
    </xf>
    <xf numFmtId="10" fontId="1" fillId="8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9" fillId="7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0" fontId="7" fillId="7" borderId="36" xfId="0" applyNumberFormat="1" applyFont="1" applyFill="1" applyBorder="1" applyAlignment="1">
      <alignment horizontal="center" vertical="center"/>
    </xf>
    <xf numFmtId="10" fontId="1" fillId="8" borderId="33" xfId="0" applyNumberFormat="1" applyFont="1" applyFill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3" fontId="1" fillId="7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164" fontId="1" fillId="7" borderId="17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3" fillId="11" borderId="0" xfId="0" applyNumberFormat="1" applyFont="1" applyFill="1" applyBorder="1" applyAlignment="1">
      <alignment horizontal="center"/>
    </xf>
    <xf numFmtId="0" fontId="33" fillId="11" borderId="0" xfId="0" applyFont="1" applyFill="1" applyBorder="1" applyAlignment="1">
      <alignment horizontal="right"/>
    </xf>
    <xf numFmtId="0" fontId="31" fillId="11" borderId="0" xfId="0" applyFont="1" applyFill="1" applyAlignment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horizontal="right" vertical="center"/>
    </xf>
    <xf numFmtId="2" fontId="31" fillId="11" borderId="0" xfId="0" applyNumberFormat="1" applyFont="1" applyFill="1" applyAlignment="1">
      <alignment horizontal="center" vertical="center"/>
    </xf>
    <xf numFmtId="168" fontId="31" fillId="11" borderId="0" xfId="0" applyNumberFormat="1" applyFont="1" applyFill="1" applyBorder="1" applyAlignment="1"/>
    <xf numFmtId="0" fontId="31" fillId="11" borderId="0" xfId="0" applyFont="1" applyFill="1" applyBorder="1" applyAlignment="1">
      <alignment horizontal="right"/>
    </xf>
    <xf numFmtId="2" fontId="31" fillId="11" borderId="0" xfId="0" applyNumberFormat="1" applyFont="1" applyFill="1" applyBorder="1" applyAlignment="1">
      <alignment horizontal="center"/>
    </xf>
    <xf numFmtId="0" fontId="31" fillId="11" borderId="0" xfId="0" applyFont="1" applyFill="1" applyBorder="1" applyAlignment="1">
      <alignment horizontal="center"/>
    </xf>
    <xf numFmtId="0" fontId="35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right" vertical="center"/>
    </xf>
    <xf numFmtId="169" fontId="37" fillId="11" borderId="0" xfId="0" applyNumberFormat="1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vertical="center"/>
    </xf>
    <xf numFmtId="0" fontId="37" fillId="11" borderId="0" xfId="0" applyFont="1" applyFill="1" applyBorder="1" applyAlignment="1"/>
    <xf numFmtId="0" fontId="8" fillId="6" borderId="1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3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39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17" borderId="5" xfId="0" applyFont="1" applyFill="1" applyBorder="1" applyAlignment="1">
      <alignment horizontal="center" vertical="center"/>
    </xf>
    <xf numFmtId="10" fontId="1" fillId="16" borderId="17" xfId="0" applyNumberFormat="1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10" fontId="8" fillId="17" borderId="17" xfId="0" applyNumberFormat="1" applyFont="1" applyFill="1" applyBorder="1" applyAlignment="1">
      <alignment horizontal="center" vertical="center"/>
    </xf>
    <xf numFmtId="10" fontId="8" fillId="17" borderId="5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left" vertical="center"/>
    </xf>
    <xf numFmtId="10" fontId="7" fillId="0" borderId="34" xfId="0" applyNumberFormat="1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/>
    </xf>
    <xf numFmtId="10" fontId="7" fillId="20" borderId="34" xfId="0" applyNumberFormat="1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0" fontId="1" fillId="0" borderId="17" xfId="0" applyNumberFormat="1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10" fontId="1" fillId="20" borderId="2" xfId="0" applyNumberFormat="1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horizontal="center" vertical="center"/>
    </xf>
    <xf numFmtId="0" fontId="1" fillId="22" borderId="5" xfId="0" applyFont="1" applyFill="1" applyBorder="1" applyAlignment="1">
      <alignment horizontal="center" vertical="center"/>
    </xf>
    <xf numFmtId="10" fontId="1" fillId="19" borderId="2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 wrapText="1"/>
    </xf>
    <xf numFmtId="0" fontId="8" fillId="18" borderId="5" xfId="0" applyFont="1" applyFill="1" applyBorder="1" applyAlignment="1">
      <alignment horizontal="left" vertical="center" wrapText="1"/>
    </xf>
    <xf numFmtId="10" fontId="9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10" fontId="9" fillId="20" borderId="5" xfId="0" applyNumberFormat="1" applyFont="1" applyFill="1" applyBorder="1" applyAlignment="1">
      <alignment horizontal="center" vertical="center"/>
    </xf>
    <xf numFmtId="10" fontId="9" fillId="19" borderId="2" xfId="0" applyNumberFormat="1" applyFont="1" applyFill="1" applyBorder="1" applyAlignment="1">
      <alignment horizontal="center" vertical="center"/>
    </xf>
    <xf numFmtId="0" fontId="8" fillId="23" borderId="12" xfId="0" applyFont="1" applyFill="1" applyBorder="1" applyAlignment="1">
      <alignment horizontal="center" vertical="center" wrapText="1"/>
    </xf>
    <xf numFmtId="0" fontId="8" fillId="23" borderId="17" xfId="0" applyFont="1" applyFill="1" applyBorder="1" applyAlignment="1">
      <alignment horizontal="center" vertical="center"/>
    </xf>
    <xf numFmtId="0" fontId="8" fillId="23" borderId="4" xfId="0" applyFont="1" applyFill="1" applyBorder="1" applyAlignment="1">
      <alignment horizontal="left" vertical="center" wrapText="1"/>
    </xf>
    <xf numFmtId="0" fontId="8" fillId="23" borderId="5" xfId="0" applyFont="1" applyFill="1" applyBorder="1" applyAlignment="1">
      <alignment horizontal="left" vertical="center" wrapText="1"/>
    </xf>
    <xf numFmtId="0" fontId="8" fillId="23" borderId="4" xfId="0" applyFont="1" applyFill="1" applyBorder="1" applyAlignment="1">
      <alignment horizontal="left" vertical="center"/>
    </xf>
    <xf numFmtId="0" fontId="8" fillId="23" borderId="5" xfId="0" applyFont="1" applyFill="1" applyBorder="1" applyAlignment="1">
      <alignment horizontal="left" vertical="center"/>
    </xf>
    <xf numFmtId="10" fontId="8" fillId="21" borderId="17" xfId="0" applyNumberFormat="1" applyFont="1" applyFill="1" applyBorder="1" applyAlignment="1">
      <alignment horizontal="center" vertical="center"/>
    </xf>
    <xf numFmtId="0" fontId="1" fillId="21" borderId="5" xfId="0" applyFont="1" applyFill="1" applyBorder="1" applyAlignment="1">
      <alignment horizontal="center" vertical="center"/>
    </xf>
    <xf numFmtId="167" fontId="1" fillId="21" borderId="5" xfId="0" applyNumberFormat="1" applyFont="1" applyFill="1" applyBorder="1" applyAlignment="1">
      <alignment horizontal="center" vertical="center"/>
    </xf>
    <xf numFmtId="10" fontId="8" fillId="21" borderId="5" xfId="0" applyNumberFormat="1" applyFont="1" applyFill="1" applyBorder="1" applyAlignment="1">
      <alignment horizontal="center" vertical="center"/>
    </xf>
    <xf numFmtId="9" fontId="8" fillId="21" borderId="5" xfId="0" applyNumberFormat="1" applyFont="1" applyFill="1" applyBorder="1" applyAlignment="1">
      <alignment horizontal="center" vertical="center"/>
    </xf>
    <xf numFmtId="10" fontId="9" fillId="21" borderId="5" xfId="0" applyNumberFormat="1" applyFont="1" applyFill="1" applyBorder="1" applyAlignment="1">
      <alignment horizontal="center" vertical="center"/>
    </xf>
    <xf numFmtId="10" fontId="1" fillId="21" borderId="2" xfId="0" applyNumberFormat="1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 wrapText="1"/>
    </xf>
    <xf numFmtId="10" fontId="1" fillId="22" borderId="17" xfId="0" applyNumberFormat="1" applyFont="1" applyFill="1" applyBorder="1" applyAlignment="1">
      <alignment horizontal="center" vertical="center"/>
    </xf>
    <xf numFmtId="167" fontId="1" fillId="22" borderId="5" xfId="0" applyNumberFormat="1" applyFont="1" applyFill="1" applyBorder="1" applyAlignment="1">
      <alignment horizontal="center" vertical="center"/>
    </xf>
    <xf numFmtId="10" fontId="1" fillId="22" borderId="5" xfId="0" applyNumberFormat="1" applyFont="1" applyFill="1" applyBorder="1" applyAlignment="1">
      <alignment horizontal="center" vertical="center"/>
    </xf>
    <xf numFmtId="10" fontId="9" fillId="22" borderId="4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67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0" fontId="8" fillId="19" borderId="35" xfId="0" applyNumberFormat="1" applyFont="1" applyFill="1" applyBorder="1" applyAlignment="1">
      <alignment horizontal="center" vertical="center"/>
    </xf>
    <xf numFmtId="10" fontId="8" fillId="0" borderId="34" xfId="0" applyNumberFormat="1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center" vertical="center"/>
    </xf>
    <xf numFmtId="3" fontId="1" fillId="0" borderId="5" xfId="3" applyNumberFormat="1" applyFont="1" applyBorder="1" applyAlignment="1">
      <alignment horizontal="center" vertical="center"/>
    </xf>
    <xf numFmtId="2" fontId="8" fillId="21" borderId="5" xfId="0" applyNumberFormat="1" applyFont="1" applyFill="1" applyBorder="1" applyAlignment="1">
      <alignment horizontal="center" vertical="center"/>
    </xf>
    <xf numFmtId="2" fontId="1" fillId="22" borderId="3" xfId="0" applyNumberFormat="1" applyFont="1" applyFill="1" applyBorder="1" applyAlignment="1">
      <alignment horizontal="center" vertical="center"/>
    </xf>
    <xf numFmtId="2" fontId="1" fillId="16" borderId="5" xfId="0" applyNumberFormat="1" applyFont="1" applyFill="1" applyBorder="1" applyAlignment="1">
      <alignment horizontal="center" vertical="center"/>
    </xf>
    <xf numFmtId="2" fontId="8" fillId="21" borderId="2" xfId="0" applyNumberFormat="1" applyFont="1" applyFill="1" applyBorder="1" applyAlignment="1">
      <alignment horizontal="center" vertical="center"/>
    </xf>
    <xf numFmtId="2" fontId="1" fillId="2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1" fillId="7" borderId="6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10" fontId="1" fillId="8" borderId="12" xfId="0" applyNumberFormat="1" applyFont="1" applyFill="1" applyBorder="1" applyAlignment="1">
      <alignment horizontal="center" vertical="center"/>
    </xf>
    <xf numFmtId="3" fontId="8" fillId="21" borderId="5" xfId="0" applyNumberFormat="1" applyFont="1" applyFill="1" applyBorder="1" applyAlignment="1">
      <alignment horizontal="center" vertical="center"/>
    </xf>
    <xf numFmtId="3" fontId="1" fillId="22" borderId="2" xfId="0" applyNumberFormat="1" applyFont="1" applyFill="1" applyBorder="1" applyAlignment="1">
      <alignment horizontal="center" vertical="center"/>
    </xf>
    <xf numFmtId="3" fontId="1" fillId="16" borderId="5" xfId="0" applyNumberFormat="1" applyFont="1" applyFill="1" applyBorder="1" applyAlignment="1">
      <alignment horizontal="center" vertical="center"/>
    </xf>
    <xf numFmtId="0" fontId="8" fillId="22" borderId="5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3" fontId="1" fillId="21" borderId="5" xfId="3" applyNumberFormat="1" applyFont="1" applyFill="1" applyBorder="1" applyAlignment="1">
      <alignment horizontal="center" vertical="center"/>
    </xf>
    <xf numFmtId="3" fontId="1" fillId="22" borderId="5" xfId="3" applyNumberFormat="1" applyFont="1" applyFill="1" applyBorder="1" applyAlignment="1">
      <alignment horizontal="center" vertical="center"/>
    </xf>
    <xf numFmtId="3" fontId="1" fillId="0" borderId="16" xfId="3" applyNumberFormat="1" applyFont="1" applyFill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/>
    </xf>
    <xf numFmtId="3" fontId="1" fillId="22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3" borderId="11" xfId="0" applyFont="1" applyFill="1" applyBorder="1" applyAlignment="1">
      <alignment horizontal="left" vertical="center" wrapText="1"/>
    </xf>
    <xf numFmtId="0" fontId="8" fillId="17" borderId="22" xfId="0" applyFont="1" applyFill="1" applyBorder="1" applyAlignment="1">
      <alignment horizontal="center" vertical="center"/>
    </xf>
    <xf numFmtId="0" fontId="8" fillId="21" borderId="3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23" borderId="11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left" vertical="center"/>
    </xf>
    <xf numFmtId="3" fontId="1" fillId="7" borderId="2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7" borderId="22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7" borderId="22" xfId="0" applyNumberFormat="1" applyFont="1" applyFill="1" applyBorder="1" applyAlignment="1">
      <alignment horizontal="center" vertical="center"/>
    </xf>
    <xf numFmtId="10" fontId="1" fillId="7" borderId="37" xfId="0" applyNumberFormat="1" applyFont="1" applyFill="1" applyBorder="1" applyAlignment="1">
      <alignment horizontal="center" vertical="center"/>
    </xf>
    <xf numFmtId="0" fontId="8" fillId="22" borderId="12" xfId="0" applyFont="1" applyFill="1" applyBorder="1" applyAlignment="1">
      <alignment horizontal="center" vertical="center"/>
    </xf>
    <xf numFmtId="3" fontId="8" fillId="21" borderId="3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0" fontId="1" fillId="7" borderId="2" xfId="0" applyNumberFormat="1" applyFont="1" applyFill="1" applyBorder="1" applyAlignment="1">
      <alignment horizontal="center" vertical="center"/>
    </xf>
    <xf numFmtId="9" fontId="1" fillId="8" borderId="4" xfId="0" applyNumberFormat="1" applyFont="1" applyFill="1" applyBorder="1" applyAlignment="1">
      <alignment horizontal="center" vertical="center"/>
    </xf>
    <xf numFmtId="167" fontId="1" fillId="7" borderId="5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3" fontId="43" fillId="9" borderId="17" xfId="1" applyNumberFormat="1" applyFont="1" applyFill="1" applyBorder="1" applyAlignment="1" applyProtection="1">
      <alignment horizontal="center" vertical="center"/>
      <protection locked="0"/>
    </xf>
    <xf numFmtId="3" fontId="43" fillId="9" borderId="22" xfId="1" applyNumberFormat="1" applyFont="1" applyFill="1" applyBorder="1" applyAlignment="1" applyProtection="1">
      <alignment horizontal="center" vertical="center"/>
      <protection locked="0"/>
    </xf>
    <xf numFmtId="3" fontId="1" fillId="8" borderId="4" xfId="3" applyNumberFormat="1" applyFont="1" applyFill="1" applyBorder="1" applyAlignment="1">
      <alignment horizontal="center" vertical="center"/>
    </xf>
    <xf numFmtId="3" fontId="1" fillId="8" borderId="5" xfId="3" applyNumberFormat="1" applyFont="1" applyFill="1" applyBorder="1" applyAlignment="1">
      <alignment horizontal="center" vertical="center"/>
    </xf>
    <xf numFmtId="3" fontId="1" fillId="8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8" fillId="18" borderId="2" xfId="0" applyFont="1" applyFill="1" applyBorder="1" applyAlignment="1">
      <alignment horizontal="left" vertical="center" wrapText="1"/>
    </xf>
    <xf numFmtId="0" fontId="4" fillId="18" borderId="3" xfId="0" applyFont="1" applyFill="1" applyBorder="1"/>
    <xf numFmtId="0" fontId="4" fillId="18" borderId="4" xfId="0" applyFont="1" applyFill="1" applyBorder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/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4" fillId="10" borderId="3" xfId="0" applyFont="1" applyFill="1" applyBorder="1"/>
    <xf numFmtId="0" fontId="4" fillId="10" borderId="4" xfId="0" applyFont="1" applyFill="1" applyBorder="1"/>
    <xf numFmtId="0" fontId="1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22" fillId="0" borderId="20" xfId="0" applyFont="1" applyBorder="1"/>
    <xf numFmtId="0" fontId="22" fillId="0" borderId="21" xfId="0" applyFont="1" applyBorder="1"/>
    <xf numFmtId="0" fontId="16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8" fillId="18" borderId="17" xfId="0" applyFont="1" applyFill="1" applyBorder="1" applyAlignment="1">
      <alignment horizontal="left" vertical="center"/>
    </xf>
    <xf numFmtId="0" fontId="4" fillId="18" borderId="17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7" xfId="0" applyFont="1" applyBorder="1" applyAlignment="1">
      <alignment horizontal="left" vertical="center"/>
    </xf>
    <xf numFmtId="0" fontId="4" fillId="0" borderId="17" xfId="0" applyFont="1" applyBorder="1"/>
    <xf numFmtId="0" fontId="1" fillId="0" borderId="1" xfId="0" applyFont="1" applyBorder="1" applyAlignment="1">
      <alignment horizontal="left" vertical="center"/>
    </xf>
    <xf numFmtId="0" fontId="4" fillId="0" borderId="15" xfId="0" applyFont="1" applyBorder="1"/>
    <xf numFmtId="0" fontId="8" fillId="18" borderId="7" xfId="0" applyFont="1" applyFill="1" applyBorder="1" applyAlignment="1">
      <alignment horizontal="left" vertical="center"/>
    </xf>
    <xf numFmtId="0" fontId="4" fillId="18" borderId="9" xfId="0" applyFont="1" applyFill="1" applyBorder="1"/>
    <xf numFmtId="0" fontId="4" fillId="18" borderId="13" xfId="0" applyFont="1" applyFill="1" applyBorder="1"/>
    <xf numFmtId="0" fontId="8" fillId="6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3" xfId="0" applyFont="1" applyBorder="1"/>
    <xf numFmtId="0" fontId="13" fillId="18" borderId="3" xfId="0" applyFont="1" applyFill="1" applyBorder="1"/>
    <xf numFmtId="0" fontId="13" fillId="18" borderId="4" xfId="0" applyFont="1" applyFill="1" applyBorder="1"/>
    <xf numFmtId="0" fontId="3" fillId="2" borderId="1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8" fillId="23" borderId="2" xfId="0" applyFont="1" applyFill="1" applyBorder="1" applyAlignment="1">
      <alignment horizontal="left" vertical="center"/>
    </xf>
    <xf numFmtId="0" fontId="8" fillId="23" borderId="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8" fillId="23" borderId="17" xfId="0" applyFont="1" applyFill="1" applyBorder="1" applyAlignment="1">
      <alignment horizontal="left" vertical="center" wrapText="1"/>
    </xf>
    <xf numFmtId="0" fontId="13" fillId="18" borderId="17" xfId="0" applyFont="1" applyFill="1" applyBorder="1"/>
    <xf numFmtId="0" fontId="0" fillId="0" borderId="17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3" fillId="18" borderId="3" xfId="0" applyFont="1" applyFill="1" applyBorder="1" applyAlignment="1">
      <alignment wrapText="1"/>
    </xf>
    <xf numFmtId="0" fontId="13" fillId="18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25" fillId="23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vertical="center" indent="1"/>
    </xf>
    <xf numFmtId="0" fontId="1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/>
    <xf numFmtId="0" fontId="4" fillId="10" borderId="12" xfId="0" applyFont="1" applyFill="1" applyBorder="1"/>
    <xf numFmtId="0" fontId="8" fillId="23" borderId="10" xfId="0" applyFont="1" applyFill="1" applyBorder="1" applyAlignment="1">
      <alignment horizontal="left" vertical="center" wrapText="1"/>
    </xf>
    <xf numFmtId="0" fontId="13" fillId="18" borderId="11" xfId="0" applyFont="1" applyFill="1" applyBorder="1"/>
    <xf numFmtId="0" fontId="13" fillId="18" borderId="12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top" wrapText="1"/>
    </xf>
    <xf numFmtId="0" fontId="37" fillId="11" borderId="0" xfId="0" applyFont="1" applyFill="1" applyBorder="1" applyAlignment="1">
      <alignment vertical="center" wrapText="1"/>
    </xf>
    <xf numFmtId="0" fontId="38" fillId="11" borderId="0" xfId="2" applyFont="1" applyFill="1" applyBorder="1" applyAlignment="1">
      <alignment vertical="center" wrapText="1"/>
    </xf>
    <xf numFmtId="0" fontId="37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0" fillId="10" borderId="25" xfId="0" applyFont="1" applyFill="1" applyBorder="1" applyAlignment="1" applyProtection="1">
      <alignment horizontal="center"/>
      <protection locked="0"/>
    </xf>
    <xf numFmtId="0" fontId="0" fillId="10" borderId="26" xfId="0" applyFont="1" applyFill="1" applyBorder="1" applyAlignment="1" applyProtection="1">
      <alignment horizontal="center"/>
      <protection locked="0"/>
    </xf>
    <xf numFmtId="0" fontId="0" fillId="10" borderId="27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16" fillId="11" borderId="28" xfId="0" applyFont="1" applyFill="1" applyBorder="1" applyAlignment="1">
      <alignment horizontal="center"/>
    </xf>
    <xf numFmtId="0" fontId="0" fillId="11" borderId="29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198"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  <color rgb="FF005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</a:t>
            </a:r>
          </a:p>
          <a:p>
            <a:pPr>
              <a:defRPr/>
            </a:pPr>
            <a:r>
              <a:rPr lang="en-US" b="1"/>
              <a:t>Previous Year </a:t>
            </a:r>
            <a:r>
              <a:rPr lang="en-US"/>
              <a:t>(Tonnes of CO2)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20669291338583"/>
          <c:y val="0.27758967629046372"/>
          <c:w val="0.48665177624789718"/>
          <c:h val="0.6167577687601336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C-4FFC-B689-551226D91E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AC-4FFC-B689-551226D91ECB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C-4FFC-B689-551226D91EC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AC-4FFC-B689-551226D91ECB}"/>
              </c:ext>
            </c:extLst>
          </c:dPt>
          <c:dLbls>
            <c:dLbl>
              <c:idx val="0"/>
              <c:layout>
                <c:manualLayout>
                  <c:x val="3.7491141732283462E-2"/>
                  <c:y val="-0.10337197433654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C-4FFC-B689-551226D91ECB}"/>
                </c:ext>
              </c:extLst>
            </c:dLbl>
            <c:dLbl>
              <c:idx val="1"/>
              <c:layout>
                <c:manualLayout>
                  <c:x val="-9.5124781277340337E-2"/>
                  <c:y val="2.5397346165062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C-4FFC-B689-551226D91ECB}"/>
                </c:ext>
              </c:extLst>
            </c:dLbl>
            <c:dLbl>
              <c:idx val="2"/>
              <c:layout>
                <c:manualLayout>
                  <c:x val="-5.2246828521434821E-2"/>
                  <c:y val="6.9137503645377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C-4FFC-B689-551226D91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Inventory'!$Q$5:$Q$8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C-4FFC-B689-551226D9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Operations Emissions Summary </a:t>
            </a:r>
          </a:p>
          <a:p>
            <a:pPr>
              <a:defRPr/>
            </a:pPr>
            <a:r>
              <a:rPr lang="en-US" b="1"/>
              <a:t>Current</a:t>
            </a:r>
            <a:r>
              <a:rPr lang="en-US" b="1" baseline="0"/>
              <a:t> Year </a:t>
            </a:r>
            <a:r>
              <a:rPr lang="en-US" baseline="0"/>
              <a:t>(Tonnes of CO2)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1254104195879625"/>
          <c:y val="3.0567685589519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582094703915433"/>
          <c:y val="0.32067909495502783"/>
          <c:w val="0.408393940384008"/>
          <c:h val="0.653973020814258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C-4D16-A2BB-65D42B1F18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C-4D16-A2BB-65D42B1F18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C-4D16-A2BB-65D42B1F180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6C-4D16-A2BB-65D42B1F180C}"/>
              </c:ext>
            </c:extLst>
          </c:dPt>
          <c:dLbls>
            <c:dLbl>
              <c:idx val="0"/>
              <c:layout>
                <c:manualLayout>
                  <c:x val="5.7824693788276468E-2"/>
                  <c:y val="-0.1446048410615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C-4D16-A2BB-65D42B1F180C}"/>
                </c:ext>
              </c:extLst>
            </c:dLbl>
            <c:dLbl>
              <c:idx val="1"/>
              <c:layout>
                <c:manualLayout>
                  <c:x val="-7.0246359616006934E-2"/>
                  <c:y val="3.682116700477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C-4D16-A2BB-65D42B1F180C}"/>
                </c:ext>
              </c:extLst>
            </c:dLbl>
            <c:dLbl>
              <c:idx val="2"/>
              <c:layout>
                <c:manualLayout>
                  <c:x val="-6.2079396325459314E-2"/>
                  <c:y val="-2.07298046077573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C-4D16-A2BB-65D42B1F180C}"/>
                </c:ext>
              </c:extLst>
            </c:dLbl>
            <c:dLbl>
              <c:idx val="3"/>
              <c:layout>
                <c:manualLayout>
                  <c:x val="3.419264372775321E-3"/>
                  <c:y val="-7.96754117525706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C-4D16-A2BB-65D42B1F1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Operations GHG Inventory'!$M$5:$O$8</c:f>
              <c:strCache>
                <c:ptCount val="4"/>
                <c:pt idx="0">
                  <c:v>Buildings and Lighting</c:v>
                </c:pt>
                <c:pt idx="1">
                  <c:v>City Fleet    </c:v>
                </c:pt>
                <c:pt idx="2">
                  <c:v>Water and Wastewater</c:v>
                </c:pt>
                <c:pt idx="3">
                  <c:v>Waste</c:v>
                </c:pt>
              </c:strCache>
            </c:strRef>
          </c:cat>
          <c:val>
            <c:numRef>
              <c:f>'City Operations GHG Inventory'!$R$5:$R$8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C-4D16-A2BB-65D42B1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</a:t>
            </a:r>
            <a:r>
              <a:rPr lang="en-US" baseline="0"/>
              <a:t> Operations Emissions by Energy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67435745924414E-2"/>
          <c:y val="0.17171279681865076"/>
          <c:w val="0.86804418197725286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'City Operations GHG Inventory'!$I$43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Inventory'!$J$43:$K$43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6A1-8254-33C2D1B8F4A8}"/>
            </c:ext>
          </c:extLst>
        </c:ser>
        <c:ser>
          <c:idx val="1"/>
          <c:order val="1"/>
          <c:tx>
            <c:strRef>
              <c:f>'City Operations GHG Inventory'!$I$44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Inventory'!$J$44:$K$44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2-46A1-8254-33C2D1B8F4A8}"/>
            </c:ext>
          </c:extLst>
        </c:ser>
        <c:ser>
          <c:idx val="2"/>
          <c:order val="2"/>
          <c:tx>
            <c:strRef>
              <c:f>'City Operations GHG Inventory'!$I$45</c:f>
              <c:strCache>
                <c:ptCount val="1"/>
                <c:pt idx="0">
                  <c:v>Liquid Fuel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Inventory'!$J$45:$K$45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1-8254-33C2D1B8F4A8}"/>
            </c:ext>
          </c:extLst>
        </c:ser>
        <c:ser>
          <c:idx val="3"/>
          <c:order val="3"/>
          <c:tx>
            <c:strRef>
              <c:f>'City Operations GHG Inventory'!$I$46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2-46A1-8254-33C2D1B8F4A8}"/>
                </c:ext>
              </c:extLst>
            </c:dLbl>
            <c:dLbl>
              <c:idx val="1"/>
              <c:layout>
                <c:manualLayout>
                  <c:x val="7.5000000000000108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2-46A1-8254-33C2D1B8F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Operations GHG Inventory'!$J$42:$K$42</c:f>
              <c:strCache>
                <c:ptCount val="2"/>
                <c:pt idx="0">
                  <c:v>Previous Year</c:v>
                </c:pt>
                <c:pt idx="1">
                  <c:v>Current Year</c:v>
                </c:pt>
              </c:strCache>
            </c:strRef>
          </c:cat>
          <c:val>
            <c:numRef>
              <c:f>'City Operations GHG Inventory'!$J$46:$K$46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2-46A1-8254-33C2D1B8F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627115448"/>
        <c:axId val="627116232"/>
      </c:barChart>
      <c:catAx>
        <c:axId val="627115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16232"/>
        <c:crosses val="autoZero"/>
        <c:auto val="1"/>
        <c:lblAlgn val="ctr"/>
        <c:lblOffset val="100"/>
        <c:noMultiLvlLbl val="0"/>
      </c:catAx>
      <c:valAx>
        <c:axId val="627116232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1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11</xdr:col>
      <xdr:colOff>9737</xdr:colOff>
      <xdr:row>6</xdr:row>
      <xdr:rowOff>62181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"/>
          <a:ext cx="8534400" cy="1175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234950</xdr:colOff>
      <xdr:row>9</xdr:row>
      <xdr:rowOff>187325</xdr:rowOff>
    </xdr:from>
    <xdr:to>
      <xdr:col>16</xdr:col>
      <xdr:colOff>863600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28D8-C55F-4B2F-9949-B7B615605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9</xdr:row>
      <xdr:rowOff>209550</xdr:rowOff>
    </xdr:from>
    <xdr:to>
      <xdr:col>21</xdr:col>
      <xdr:colOff>6350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49288-B16B-4DEA-9198-C320AAEBE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520700</xdr:colOff>
      <xdr:row>18</xdr:row>
      <xdr:rowOff>212724</xdr:rowOff>
    </xdr:from>
    <xdr:to>
      <xdr:col>20</xdr:col>
      <xdr:colOff>184150</xdr:colOff>
      <xdr:row>29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B843E-C2ED-4473-8729-352B2A222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gov/oms/rfgec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</sheetPr>
  <dimension ref="A1:AC1004"/>
  <sheetViews>
    <sheetView showGridLines="0" tabSelected="1" zoomScale="90" zoomScaleNormal="90" workbookViewId="0">
      <selection activeCell="N8" sqref="N8"/>
    </sheetView>
  </sheetViews>
  <sheetFormatPr defaultColWidth="15.140625" defaultRowHeight="15" x14ac:dyDescent="0.25"/>
  <cols>
    <col min="1" max="1" width="1.42578125" customWidth="1"/>
    <col min="2" max="5" width="7.42578125" customWidth="1"/>
    <col min="6" max="6" width="37.140625" customWidth="1"/>
    <col min="7" max="7" width="15.85546875" customWidth="1"/>
    <col min="8" max="8" width="15.85546875" style="98" hidden="1" customWidth="1"/>
    <col min="9" max="9" width="13.42578125" customWidth="1"/>
    <col min="10" max="10" width="11.7109375" customWidth="1"/>
    <col min="11" max="11" width="14.140625" customWidth="1"/>
    <col min="12" max="27" width="7.42578125" customWidth="1"/>
  </cols>
  <sheetData>
    <row r="1" spans="1:27" s="75" customFormat="1" x14ac:dyDescent="0.25">
      <c r="H1" s="98"/>
    </row>
    <row r="2" spans="1:27" s="75" customFormat="1" x14ac:dyDescent="0.25">
      <c r="H2" s="98"/>
    </row>
    <row r="3" spans="1:27" s="75" customFormat="1" x14ac:dyDescent="0.25">
      <c r="H3" s="98"/>
    </row>
    <row r="4" spans="1:27" s="75" customFormat="1" x14ac:dyDescent="0.25">
      <c r="H4" s="98"/>
    </row>
    <row r="5" spans="1:27" s="75" customFormat="1" x14ac:dyDescent="0.25">
      <c r="H5" s="98"/>
    </row>
    <row r="6" spans="1:27" s="75" customFormat="1" x14ac:dyDescent="0.25">
      <c r="H6" s="98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78" customFormat="1" ht="28.5" x14ac:dyDescent="0.45">
      <c r="A8" s="76"/>
      <c r="B8" s="359" t="s">
        <v>311</v>
      </c>
      <c r="C8" s="360"/>
      <c r="D8" s="360"/>
      <c r="E8" s="360"/>
      <c r="F8" s="360"/>
      <c r="G8" s="360"/>
      <c r="H8" s="360"/>
      <c r="I8" s="360"/>
      <c r="J8" s="360"/>
      <c r="K8" s="361"/>
      <c r="L8" s="77"/>
      <c r="M8" s="77"/>
      <c r="N8" s="76"/>
      <c r="O8" s="76"/>
      <c r="P8" s="76"/>
      <c r="Q8" s="342"/>
      <c r="R8" s="343"/>
      <c r="S8" s="343"/>
      <c r="T8" s="343"/>
      <c r="U8" s="343"/>
      <c r="V8" s="76"/>
      <c r="W8" s="76"/>
      <c r="X8" s="76"/>
      <c r="Y8" s="76"/>
      <c r="Z8" s="76"/>
      <c r="AA8" s="76"/>
    </row>
    <row r="9" spans="1:27" ht="84" customHeight="1" x14ac:dyDescent="0.25">
      <c r="A9" s="1"/>
      <c r="B9" s="362" t="s">
        <v>310</v>
      </c>
      <c r="C9" s="363"/>
      <c r="D9" s="363"/>
      <c r="E9" s="363"/>
      <c r="F9" s="363"/>
      <c r="G9" s="363"/>
      <c r="H9" s="363"/>
      <c r="I9" s="363"/>
      <c r="J9" s="363"/>
      <c r="K9" s="364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6" customHeight="1" x14ac:dyDescent="0.25">
      <c r="A10" s="1"/>
      <c r="B10" s="351" t="s">
        <v>4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.6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7.6" customHeight="1" x14ac:dyDescent="0.25">
      <c r="A12" s="1"/>
      <c r="B12" s="350" t="s">
        <v>7</v>
      </c>
      <c r="C12" s="337"/>
      <c r="D12" s="337"/>
      <c r="E12" s="337"/>
      <c r="F12" s="338"/>
      <c r="G12" s="4" t="s">
        <v>3</v>
      </c>
      <c r="H12" s="7" t="s">
        <v>225</v>
      </c>
      <c r="I12" s="7" t="s">
        <v>204</v>
      </c>
      <c r="J12" s="5" t="s">
        <v>205</v>
      </c>
      <c r="K12" s="5" t="s">
        <v>206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348" t="s">
        <v>9</v>
      </c>
      <c r="C13" s="349"/>
      <c r="D13" s="349"/>
      <c r="E13" s="349"/>
      <c r="F13" s="349"/>
      <c r="G13" s="349"/>
      <c r="H13" s="349"/>
      <c r="I13" s="349"/>
      <c r="J13" s="349"/>
      <c r="K13" s="34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14">
        <v>1.1000000000000001</v>
      </c>
      <c r="C14" s="366" t="s">
        <v>10</v>
      </c>
      <c r="D14" s="367"/>
      <c r="E14" s="367"/>
      <c r="F14" s="367"/>
      <c r="G14" s="229" t="s">
        <v>14</v>
      </c>
      <c r="H14" s="227"/>
      <c r="I14" s="236">
        <v>96.17</v>
      </c>
      <c r="J14" s="240">
        <v>93.51</v>
      </c>
      <c r="K14" s="228">
        <f>IF((J14)="","",J14-I14)</f>
        <v>-2.6599999999999966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10">
        <v>1.2</v>
      </c>
      <c r="C15" s="368" t="s">
        <v>16</v>
      </c>
      <c r="D15" s="369"/>
      <c r="E15" s="369"/>
      <c r="F15" s="370"/>
      <c r="G15" s="8" t="s">
        <v>17</v>
      </c>
      <c r="H15" s="111"/>
      <c r="I15" s="111">
        <v>1.33</v>
      </c>
      <c r="J15" s="112">
        <v>1.33</v>
      </c>
      <c r="K15" s="113">
        <f t="shared" ref="K15" si="0">IF((J15)="","",J15-I15)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5" x14ac:dyDescent="0.25">
      <c r="A16" s="1"/>
      <c r="B16" s="13">
        <v>1.3</v>
      </c>
      <c r="C16" s="336" t="s">
        <v>21</v>
      </c>
      <c r="D16" s="337"/>
      <c r="E16" s="337"/>
      <c r="F16" s="338"/>
      <c r="G16" s="28" t="s">
        <v>23</v>
      </c>
      <c r="H16" s="115"/>
      <c r="I16" s="10">
        <v>0.76</v>
      </c>
      <c r="J16" s="16">
        <v>0.83</v>
      </c>
      <c r="K16" s="11">
        <f>IF((J16)="","",J16-I16)</f>
        <v>6.9999999999999951E-2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98" customFormat="1" ht="18" x14ac:dyDescent="0.25">
      <c r="A17" s="1"/>
      <c r="B17" s="4" t="s">
        <v>207</v>
      </c>
      <c r="C17" s="352" t="s">
        <v>208</v>
      </c>
      <c r="D17" s="353"/>
      <c r="E17" s="353"/>
      <c r="F17" s="354"/>
      <c r="G17" s="99" t="s">
        <v>213</v>
      </c>
      <c r="H17" s="111"/>
      <c r="I17" s="119"/>
      <c r="J17" s="118"/>
      <c r="K17" s="103" t="str">
        <f t="shared" ref="K17" si="1">IF((J17)="","",J17-I17)</f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98" customFormat="1" ht="18" x14ac:dyDescent="0.25">
      <c r="A18" s="1"/>
      <c r="B18" s="4" t="s">
        <v>207</v>
      </c>
      <c r="C18" s="352" t="s">
        <v>210</v>
      </c>
      <c r="D18" s="355"/>
      <c r="E18" s="355"/>
      <c r="F18" s="356"/>
      <c r="G18" s="100" t="s">
        <v>211</v>
      </c>
      <c r="H18" s="115"/>
      <c r="I18" s="119"/>
      <c r="J18" s="118"/>
      <c r="K18" s="103" t="str">
        <f>IF((J18)="","",J18-I18)</f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346" t="s">
        <v>28</v>
      </c>
      <c r="C19" s="347"/>
      <c r="D19" s="347"/>
      <c r="E19" s="347"/>
      <c r="F19" s="347"/>
      <c r="G19" s="347"/>
      <c r="H19" s="347"/>
      <c r="I19" s="347"/>
      <c r="J19" s="347"/>
      <c r="K19" s="34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27">
        <v>1.4</v>
      </c>
      <c r="C20" s="375" t="s">
        <v>33</v>
      </c>
      <c r="D20" s="376"/>
      <c r="E20" s="376"/>
      <c r="F20" s="377"/>
      <c r="G20" s="231" t="s">
        <v>36</v>
      </c>
      <c r="H20" s="230"/>
      <c r="I20" s="237">
        <v>0.2</v>
      </c>
      <c r="J20" s="279">
        <v>0.21</v>
      </c>
      <c r="K20" s="280">
        <f>IF((J20)="","",J20-I20)</f>
        <v>9.9999999999999811E-3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114">
        <v>1.5</v>
      </c>
      <c r="C21" s="371" t="s">
        <v>37</v>
      </c>
      <c r="D21" s="372"/>
      <c r="E21" s="372"/>
      <c r="F21" s="372"/>
      <c r="G21" s="106" t="s">
        <v>36</v>
      </c>
      <c r="H21" s="163"/>
      <c r="I21" s="163">
        <v>1</v>
      </c>
      <c r="J21" s="165">
        <v>1</v>
      </c>
      <c r="K21" s="86">
        <f t="shared" ref="K21" si="2">IF((J21)="","",J21-I21)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46">
        <v>1.6</v>
      </c>
      <c r="C22" s="373" t="s">
        <v>39</v>
      </c>
      <c r="D22" s="347"/>
      <c r="E22" s="347"/>
      <c r="F22" s="374"/>
      <c r="G22" s="173" t="s">
        <v>36</v>
      </c>
      <c r="H22" s="174"/>
      <c r="I22" s="163">
        <v>0.02</v>
      </c>
      <c r="J22" s="175">
        <v>0.05</v>
      </c>
      <c r="K22" s="176">
        <f>IF((J22)="","",J22-I22)</f>
        <v>3.0000000000000002E-2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98" customFormat="1" ht="18" x14ac:dyDescent="0.25">
      <c r="A23" s="1"/>
      <c r="B23" s="169" t="s">
        <v>207</v>
      </c>
      <c r="C23" s="357" t="s">
        <v>212</v>
      </c>
      <c r="D23" s="358"/>
      <c r="E23" s="358"/>
      <c r="F23" s="358"/>
      <c r="G23" s="107" t="s">
        <v>213</v>
      </c>
      <c r="H23" s="163"/>
      <c r="I23" s="170"/>
      <c r="J23" s="171"/>
      <c r="K23" s="172" t="str">
        <f>IF((J23)="","",J23-I23)</f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344" t="s">
        <v>75</v>
      </c>
      <c r="C24" s="345"/>
      <c r="D24" s="345"/>
      <c r="E24" s="345"/>
      <c r="F24" s="345"/>
      <c r="G24" s="345"/>
      <c r="H24" s="345"/>
      <c r="I24" s="345"/>
      <c r="J24" s="345"/>
      <c r="K24" s="34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 x14ac:dyDescent="0.25">
      <c r="A25" s="1"/>
      <c r="B25" s="21"/>
      <c r="C25" s="22"/>
      <c r="D25" s="22"/>
      <c r="E25" s="22"/>
      <c r="F25" s="22"/>
      <c r="G25" s="22"/>
      <c r="H25" s="22"/>
      <c r="I25" s="24"/>
      <c r="J25" s="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2" x14ac:dyDescent="0.25">
      <c r="A26" s="1"/>
      <c r="B26" s="350" t="s">
        <v>44</v>
      </c>
      <c r="C26" s="337"/>
      <c r="D26" s="337"/>
      <c r="E26" s="337"/>
      <c r="F26" s="338"/>
      <c r="G26" s="4" t="s">
        <v>3</v>
      </c>
      <c r="H26" s="4"/>
      <c r="I26" s="7" t="s">
        <v>204</v>
      </c>
      <c r="J26" s="5" t="s">
        <v>205</v>
      </c>
      <c r="K26" s="5" t="s">
        <v>206</v>
      </c>
      <c r="L26" s="1"/>
      <c r="M26" s="1"/>
      <c r="N26" s="1"/>
      <c r="O26" s="1"/>
      <c r="P26" s="1"/>
      <c r="Q26" s="70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348" t="s">
        <v>46</v>
      </c>
      <c r="C27" s="349"/>
      <c r="D27" s="349"/>
      <c r="E27" s="349"/>
      <c r="F27" s="349"/>
      <c r="G27" s="349"/>
      <c r="H27" s="349"/>
      <c r="I27" s="349"/>
      <c r="J27" s="349"/>
      <c r="K27" s="34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" x14ac:dyDescent="0.25">
      <c r="A28" s="1"/>
      <c r="B28" s="12">
        <v>2.1</v>
      </c>
      <c r="C28" s="339" t="s">
        <v>48</v>
      </c>
      <c r="D28" s="340"/>
      <c r="E28" s="340"/>
      <c r="F28" s="341"/>
      <c r="G28" s="234" t="s">
        <v>283</v>
      </c>
      <c r="H28" s="232"/>
      <c r="I28" s="238">
        <v>0</v>
      </c>
      <c r="J28" s="241">
        <v>0</v>
      </c>
      <c r="K28" s="233">
        <f>IF((J28)="","",J28-I28)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.6" customHeight="1" x14ac:dyDescent="0.25">
      <c r="A29" s="1"/>
      <c r="B29" s="12">
        <v>2.2000000000000002</v>
      </c>
      <c r="C29" s="336" t="s">
        <v>50</v>
      </c>
      <c r="D29" s="337"/>
      <c r="E29" s="337"/>
      <c r="F29" s="338"/>
      <c r="G29" s="28" t="s">
        <v>282</v>
      </c>
      <c r="H29" s="33"/>
      <c r="I29" s="29" t="s">
        <v>297</v>
      </c>
      <c r="J29" s="30" t="s">
        <v>304</v>
      </c>
      <c r="K29" s="15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5" x14ac:dyDescent="0.25">
      <c r="A30" s="1"/>
      <c r="B30" s="12" t="s">
        <v>54</v>
      </c>
      <c r="C30" s="336" t="s">
        <v>55</v>
      </c>
      <c r="D30" s="337"/>
      <c r="E30" s="337"/>
      <c r="F30" s="338"/>
      <c r="G30" s="28" t="s">
        <v>283</v>
      </c>
      <c r="H30" s="20"/>
      <c r="I30" s="20" t="s">
        <v>297</v>
      </c>
      <c r="J30" s="30" t="s">
        <v>304</v>
      </c>
      <c r="K30" s="10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12" t="s">
        <v>58</v>
      </c>
      <c r="C31" s="336" t="s">
        <v>59</v>
      </c>
      <c r="D31" s="337"/>
      <c r="E31" s="337"/>
      <c r="F31" s="338"/>
      <c r="G31" s="28" t="s">
        <v>282</v>
      </c>
      <c r="H31" s="20"/>
      <c r="I31" s="20" t="s">
        <v>297</v>
      </c>
      <c r="J31" s="30" t="s">
        <v>304</v>
      </c>
      <c r="K31" s="10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5" x14ac:dyDescent="0.25">
      <c r="A32" s="1"/>
      <c r="B32" s="12" t="s">
        <v>62</v>
      </c>
      <c r="C32" s="336" t="s">
        <v>55</v>
      </c>
      <c r="D32" s="337"/>
      <c r="E32" s="337"/>
      <c r="F32" s="338"/>
      <c r="G32" s="28" t="s">
        <v>283</v>
      </c>
      <c r="H32" s="33"/>
      <c r="I32" s="20" t="s">
        <v>297</v>
      </c>
      <c r="J32" s="30" t="s">
        <v>304</v>
      </c>
      <c r="K32" s="10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9" ht="26.1" customHeight="1" x14ac:dyDescent="0.25">
      <c r="A33" s="1"/>
      <c r="B33" s="12" t="s">
        <v>64</v>
      </c>
      <c r="C33" s="336" t="s">
        <v>65</v>
      </c>
      <c r="D33" s="337"/>
      <c r="E33" s="337"/>
      <c r="F33" s="338"/>
      <c r="G33" s="28" t="s">
        <v>282</v>
      </c>
      <c r="H33" s="20"/>
      <c r="I33" s="20" t="s">
        <v>297</v>
      </c>
      <c r="J33" s="30" t="s">
        <v>304</v>
      </c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9" ht="15.75" x14ac:dyDescent="0.25">
      <c r="A34" s="1"/>
      <c r="B34" s="12">
        <v>2.2999999999999998</v>
      </c>
      <c r="C34" s="336" t="s">
        <v>68</v>
      </c>
      <c r="D34" s="337"/>
      <c r="E34" s="337"/>
      <c r="F34" s="338"/>
      <c r="G34" s="28" t="s">
        <v>69</v>
      </c>
      <c r="H34" s="20"/>
      <c r="I34" s="20" t="s">
        <v>297</v>
      </c>
      <c r="J34" s="30" t="s">
        <v>304</v>
      </c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9" ht="15.75" x14ac:dyDescent="0.25">
      <c r="A35" s="1"/>
      <c r="B35" s="12">
        <v>2.4</v>
      </c>
      <c r="C35" s="336" t="s">
        <v>71</v>
      </c>
      <c r="D35" s="337"/>
      <c r="E35" s="337"/>
      <c r="F35" s="338"/>
      <c r="G35" s="57" t="s">
        <v>11</v>
      </c>
      <c r="H35" s="156"/>
      <c r="I35" s="20" t="s">
        <v>297</v>
      </c>
      <c r="J35" s="30" t="s">
        <v>304</v>
      </c>
      <c r="K35" s="15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9" x14ac:dyDescent="0.25">
      <c r="A36" s="1"/>
      <c r="B36" s="348" t="s">
        <v>72</v>
      </c>
      <c r="C36" s="349"/>
      <c r="D36" s="349"/>
      <c r="E36" s="349"/>
      <c r="F36" s="349"/>
      <c r="G36" s="349"/>
      <c r="H36" s="349"/>
      <c r="I36" s="349"/>
      <c r="J36" s="349"/>
      <c r="K36" s="34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9" ht="30" x14ac:dyDescent="0.25">
      <c r="A37" s="1"/>
      <c r="B37" s="12">
        <v>2.5</v>
      </c>
      <c r="C37" s="339" t="s">
        <v>74</v>
      </c>
      <c r="D37" s="340"/>
      <c r="E37" s="340"/>
      <c r="F37" s="341"/>
      <c r="G37" s="234" t="s">
        <v>283</v>
      </c>
      <c r="H37" s="235"/>
      <c r="I37" s="239">
        <v>1</v>
      </c>
      <c r="J37" s="241">
        <v>7</v>
      </c>
      <c r="K37" s="233">
        <f>IF((J37)="","",J37-I37)</f>
        <v>6</v>
      </c>
      <c r="L37" s="65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7"/>
      <c r="AC37" s="67"/>
    </row>
    <row r="38" spans="1:29" ht="30" x14ac:dyDescent="0.25">
      <c r="A38" s="1"/>
      <c r="B38" s="39">
        <v>2.6</v>
      </c>
      <c r="C38" s="336" t="s">
        <v>78</v>
      </c>
      <c r="D38" s="337"/>
      <c r="E38" s="337"/>
      <c r="F38" s="338"/>
      <c r="G38" s="17" t="s">
        <v>282</v>
      </c>
      <c r="H38" s="29"/>
      <c r="I38" s="29" t="s">
        <v>298</v>
      </c>
      <c r="J38" s="40" t="s">
        <v>298</v>
      </c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9" ht="28.5" x14ac:dyDescent="0.25">
      <c r="A39" s="1"/>
      <c r="B39" s="12" t="s">
        <v>82</v>
      </c>
      <c r="C39" s="336" t="s">
        <v>55</v>
      </c>
      <c r="D39" s="337"/>
      <c r="E39" s="337"/>
      <c r="F39" s="338"/>
      <c r="G39" s="28" t="s">
        <v>283</v>
      </c>
      <c r="H39" s="20"/>
      <c r="I39" s="20">
        <v>1</v>
      </c>
      <c r="J39" s="23">
        <v>7</v>
      </c>
      <c r="K39" s="11">
        <f>IF((J39)="","",J39-I39)</f>
        <v>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9" ht="15.75" x14ac:dyDescent="0.25">
      <c r="A40" s="1"/>
      <c r="B40" s="12" t="s">
        <v>83</v>
      </c>
      <c r="C40" s="336" t="s">
        <v>59</v>
      </c>
      <c r="D40" s="337"/>
      <c r="E40" s="337"/>
      <c r="F40" s="338"/>
      <c r="G40" s="28" t="s">
        <v>282</v>
      </c>
      <c r="H40" s="38"/>
      <c r="I40" s="217" t="s">
        <v>297</v>
      </c>
      <c r="J40" s="42" t="s">
        <v>304</v>
      </c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9" ht="28.5" x14ac:dyDescent="0.25">
      <c r="A41" s="1"/>
      <c r="B41" s="12" t="s">
        <v>86</v>
      </c>
      <c r="C41" s="336" t="s">
        <v>55</v>
      </c>
      <c r="D41" s="337"/>
      <c r="E41" s="337"/>
      <c r="F41" s="338"/>
      <c r="G41" s="28" t="s">
        <v>283</v>
      </c>
      <c r="H41" s="29"/>
      <c r="I41" s="31" t="s">
        <v>297</v>
      </c>
      <c r="J41" s="42" t="s">
        <v>304</v>
      </c>
      <c r="K41" s="11" t="e">
        <f>IF((J41)="","",J41-I41)</f>
        <v>#VALUE!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9" ht="35.450000000000003" customHeight="1" x14ac:dyDescent="0.25">
      <c r="A42" s="1"/>
      <c r="B42" s="44" t="s">
        <v>89</v>
      </c>
      <c r="C42" s="336" t="s">
        <v>91</v>
      </c>
      <c r="D42" s="337"/>
      <c r="E42" s="337"/>
      <c r="F42" s="338"/>
      <c r="G42" s="28" t="s">
        <v>282</v>
      </c>
      <c r="H42" s="31"/>
      <c r="I42" s="31" t="s">
        <v>297</v>
      </c>
      <c r="J42" s="42" t="s">
        <v>304</v>
      </c>
      <c r="K42" s="1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9" ht="33.6" customHeight="1" x14ac:dyDescent="0.25">
      <c r="A43" s="1"/>
      <c r="B43" s="12">
        <v>2.7</v>
      </c>
      <c r="C43" s="336" t="s">
        <v>93</v>
      </c>
      <c r="D43" s="337"/>
      <c r="E43" s="337"/>
      <c r="F43" s="338"/>
      <c r="G43" s="28" t="s">
        <v>69</v>
      </c>
      <c r="H43" s="31"/>
      <c r="I43" s="216">
        <v>596556</v>
      </c>
      <c r="J43" s="281">
        <v>856358</v>
      </c>
      <c r="K43" s="282">
        <f>IF((J43)="","",J43-I43)</f>
        <v>259802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9" ht="32.450000000000003" customHeight="1" x14ac:dyDescent="0.25">
      <c r="A44" s="1"/>
      <c r="B44" s="12">
        <v>2.8</v>
      </c>
      <c r="C44" s="336" t="s">
        <v>95</v>
      </c>
      <c r="D44" s="337"/>
      <c r="E44" s="337"/>
      <c r="F44" s="338"/>
      <c r="G44" s="57" t="s">
        <v>11</v>
      </c>
      <c r="H44" s="159"/>
      <c r="I44" s="159">
        <v>0</v>
      </c>
      <c r="J44" s="160">
        <v>0</v>
      </c>
      <c r="K44" s="157">
        <f>IF((J44)="","",J44-I44)</f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9" x14ac:dyDescent="0.25">
      <c r="A45" s="1"/>
      <c r="B45" s="365" t="s">
        <v>75</v>
      </c>
      <c r="C45" s="337"/>
      <c r="D45" s="337"/>
      <c r="E45" s="337"/>
      <c r="F45" s="337"/>
      <c r="G45" s="337"/>
      <c r="H45" s="337"/>
      <c r="I45" s="337"/>
      <c r="J45" s="337"/>
      <c r="K45" s="33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7">
    <mergeCell ref="B45:K45"/>
    <mergeCell ref="C44:F44"/>
    <mergeCell ref="C43:F43"/>
    <mergeCell ref="B36:K36"/>
    <mergeCell ref="B13:K13"/>
    <mergeCell ref="C16:F16"/>
    <mergeCell ref="C14:F14"/>
    <mergeCell ref="C15:F15"/>
    <mergeCell ref="C31:F31"/>
    <mergeCell ref="C30:F30"/>
    <mergeCell ref="C21:F21"/>
    <mergeCell ref="C22:F22"/>
    <mergeCell ref="C20:F20"/>
    <mergeCell ref="C28:F28"/>
    <mergeCell ref="C29:F29"/>
    <mergeCell ref="C41:F41"/>
    <mergeCell ref="Q8:U8"/>
    <mergeCell ref="B24:K24"/>
    <mergeCell ref="B19:K19"/>
    <mergeCell ref="B27:K27"/>
    <mergeCell ref="B26:F26"/>
    <mergeCell ref="B10:K10"/>
    <mergeCell ref="C17:F17"/>
    <mergeCell ref="C18:F18"/>
    <mergeCell ref="C23:F23"/>
    <mergeCell ref="B8:K8"/>
    <mergeCell ref="B9:K9"/>
    <mergeCell ref="B12:F12"/>
    <mergeCell ref="C42:F42"/>
    <mergeCell ref="C34:F34"/>
    <mergeCell ref="C35:F35"/>
    <mergeCell ref="C32:F32"/>
    <mergeCell ref="C37:F37"/>
    <mergeCell ref="C38:F38"/>
    <mergeCell ref="C33:F33"/>
    <mergeCell ref="C40:F40"/>
    <mergeCell ref="C39:F39"/>
  </mergeCells>
  <conditionalFormatting sqref="K28">
    <cfRule type="cellIs" dxfId="197" priority="58" stopIfTrue="1" operator="lessThan">
      <formula>0</formula>
    </cfRule>
  </conditionalFormatting>
  <conditionalFormatting sqref="K28">
    <cfRule type="cellIs" dxfId="196" priority="59" stopIfTrue="1" operator="greaterThan">
      <formula>0</formula>
    </cfRule>
  </conditionalFormatting>
  <conditionalFormatting sqref="K14:K16">
    <cfRule type="expression" dxfId="195" priority="60">
      <formula>J14&gt;I14</formula>
    </cfRule>
  </conditionalFormatting>
  <conditionalFormatting sqref="K14:K16">
    <cfRule type="expression" dxfId="194" priority="61">
      <formula>J14&lt;I14</formula>
    </cfRule>
  </conditionalFormatting>
  <conditionalFormatting sqref="K20:K22">
    <cfRule type="expression" dxfId="193" priority="43">
      <formula>K20&lt;0</formula>
    </cfRule>
    <cfRule type="expression" dxfId="192" priority="44">
      <formula>K20&gt;0</formula>
    </cfRule>
  </conditionalFormatting>
  <conditionalFormatting sqref="K34">
    <cfRule type="cellIs" dxfId="191" priority="31" stopIfTrue="1" operator="lessThan">
      <formula>0</formula>
    </cfRule>
  </conditionalFormatting>
  <conditionalFormatting sqref="K34">
    <cfRule type="cellIs" dxfId="190" priority="32" stopIfTrue="1" operator="greaterThan">
      <formula>0</formula>
    </cfRule>
  </conditionalFormatting>
  <conditionalFormatting sqref="K35">
    <cfRule type="cellIs" dxfId="189" priority="27" stopIfTrue="1" operator="lessThan">
      <formula>0</formula>
    </cfRule>
  </conditionalFormatting>
  <conditionalFormatting sqref="K35">
    <cfRule type="cellIs" dxfId="188" priority="28" stopIfTrue="1" operator="greaterThan">
      <formula>0</formula>
    </cfRule>
  </conditionalFormatting>
  <conditionalFormatting sqref="K37">
    <cfRule type="cellIs" dxfId="187" priority="23" stopIfTrue="1" operator="lessThan">
      <formula>0</formula>
    </cfRule>
  </conditionalFormatting>
  <conditionalFormatting sqref="K37">
    <cfRule type="cellIs" dxfId="186" priority="24" stopIfTrue="1" operator="greaterThan">
      <formula>0</formula>
    </cfRule>
  </conditionalFormatting>
  <conditionalFormatting sqref="K44">
    <cfRule type="cellIs" dxfId="185" priority="7" stopIfTrue="1" operator="lessThan">
      <formula>0</formula>
    </cfRule>
  </conditionalFormatting>
  <conditionalFormatting sqref="K44">
    <cfRule type="cellIs" dxfId="184" priority="8" stopIfTrue="1" operator="greaterThan">
      <formula>0</formula>
    </cfRule>
  </conditionalFormatting>
  <conditionalFormatting sqref="K17:K18">
    <cfRule type="expression" dxfId="183" priority="5">
      <formula>J17&gt;I17</formula>
    </cfRule>
  </conditionalFormatting>
  <conditionalFormatting sqref="K17:K18">
    <cfRule type="expression" dxfId="182" priority="6">
      <formula>J17&lt;I17</formula>
    </cfRule>
  </conditionalFormatting>
  <conditionalFormatting sqref="K23">
    <cfRule type="expression" dxfId="181" priority="3">
      <formula>J23&gt;I23</formula>
    </cfRule>
  </conditionalFormatting>
  <conditionalFormatting sqref="K23">
    <cfRule type="expression" dxfId="180" priority="4">
      <formula>J23&lt;I23</formula>
    </cfRule>
  </conditionalFormatting>
  <conditionalFormatting sqref="K38:K43">
    <cfRule type="cellIs" dxfId="179" priority="1" stopIfTrue="1" operator="lessThan">
      <formula>0</formula>
    </cfRule>
  </conditionalFormatting>
  <conditionalFormatting sqref="K38:K43">
    <cfRule type="cellIs" dxfId="178" priority="2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Z1003"/>
  <sheetViews>
    <sheetView showGridLines="0" zoomScaleNormal="100" workbookViewId="0">
      <selection activeCell="I36" sqref="I36:K37"/>
    </sheetView>
  </sheetViews>
  <sheetFormatPr defaultColWidth="15.140625" defaultRowHeight="15" x14ac:dyDescent="0.25"/>
  <cols>
    <col min="1" max="1" width="1.42578125" customWidth="1"/>
    <col min="2" max="5" width="7.42578125" customWidth="1"/>
    <col min="6" max="6" width="37.140625" customWidth="1"/>
    <col min="7" max="7" width="17.85546875" customWidth="1"/>
    <col min="8" max="8" width="17.85546875" style="98" hidden="1" customWidth="1"/>
    <col min="9" max="10" width="11.7109375" customWidth="1"/>
    <col min="11" max="11" width="14.42578125" customWidth="1"/>
    <col min="12" max="25" width="7.42578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1"/>
      <c r="B2" s="379" t="s">
        <v>1</v>
      </c>
      <c r="C2" s="380"/>
      <c r="D2" s="380"/>
      <c r="E2" s="380"/>
      <c r="F2" s="380"/>
      <c r="G2" s="380"/>
      <c r="H2" s="380"/>
      <c r="I2" s="380"/>
      <c r="J2" s="380"/>
      <c r="K2" s="38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1"/>
      <c r="B3" s="382" t="s">
        <v>293</v>
      </c>
      <c r="C3" s="383"/>
      <c r="D3" s="383"/>
      <c r="E3" s="383"/>
      <c r="F3" s="383"/>
      <c r="G3" s="383"/>
      <c r="H3" s="383"/>
      <c r="I3" s="383"/>
      <c r="J3" s="383"/>
      <c r="K3" s="3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72" x14ac:dyDescent="0.25">
      <c r="A4" s="1"/>
      <c r="B4" s="384" t="s">
        <v>203</v>
      </c>
      <c r="C4" s="369"/>
      <c r="D4" s="369"/>
      <c r="E4" s="369"/>
      <c r="F4" s="369"/>
      <c r="G4" s="68" t="s">
        <v>3</v>
      </c>
      <c r="H4" s="69" t="s">
        <v>225</v>
      </c>
      <c r="I4" s="7" t="s">
        <v>204</v>
      </c>
      <c r="J4" s="5" t="s">
        <v>205</v>
      </c>
      <c r="K4" s="72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x14ac:dyDescent="0.25">
      <c r="A5" s="1"/>
      <c r="B5" s="348" t="s">
        <v>6</v>
      </c>
      <c r="C5" s="349"/>
      <c r="D5" s="349"/>
      <c r="E5" s="349"/>
      <c r="F5" s="349"/>
      <c r="G5" s="349"/>
      <c r="H5" s="349"/>
      <c r="I5" s="349"/>
      <c r="J5" s="349"/>
      <c r="K5" s="34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.75" x14ac:dyDescent="0.25">
      <c r="A6" s="1"/>
      <c r="B6" s="114">
        <v>3.1</v>
      </c>
      <c r="C6" s="385" t="s">
        <v>12</v>
      </c>
      <c r="D6" s="372"/>
      <c r="E6" s="372"/>
      <c r="F6" s="372"/>
      <c r="G6" s="106" t="s">
        <v>13</v>
      </c>
      <c r="H6" s="177"/>
      <c r="I6" s="177"/>
      <c r="J6" s="178"/>
      <c r="K6" s="64" t="str">
        <f t="shared" ref="K6:K10" si="0">IF(J6="","",J6-I6)</f>
        <v/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5.75" x14ac:dyDescent="0.25">
      <c r="A7" s="1"/>
      <c r="B7" s="114">
        <v>3.2</v>
      </c>
      <c r="C7" s="378" t="s">
        <v>20</v>
      </c>
      <c r="D7" s="372"/>
      <c r="E7" s="372"/>
      <c r="F7" s="372"/>
      <c r="G7" s="208" t="s">
        <v>26</v>
      </c>
      <c r="H7" s="180"/>
      <c r="I7" s="180"/>
      <c r="J7" s="178"/>
      <c r="K7" s="64" t="str">
        <f t="shared" si="0"/>
        <v/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5.75" x14ac:dyDescent="0.25">
      <c r="A8" s="1"/>
      <c r="B8" s="6">
        <v>3.3</v>
      </c>
      <c r="C8" s="368" t="s">
        <v>30</v>
      </c>
      <c r="D8" s="369"/>
      <c r="E8" s="369"/>
      <c r="F8" s="370"/>
      <c r="G8" s="8" t="s">
        <v>13</v>
      </c>
      <c r="H8" s="179"/>
      <c r="I8" s="179"/>
      <c r="J8" s="19"/>
      <c r="K8" s="15" t="str">
        <f t="shared" si="0"/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5.75" x14ac:dyDescent="0.25">
      <c r="A9" s="1"/>
      <c r="B9" s="12">
        <v>3.4</v>
      </c>
      <c r="C9" s="386" t="s">
        <v>32</v>
      </c>
      <c r="D9" s="337"/>
      <c r="E9" s="337"/>
      <c r="F9" s="338"/>
      <c r="G9" s="215" t="s">
        <v>26</v>
      </c>
      <c r="H9" s="20"/>
      <c r="I9" s="20"/>
      <c r="J9" s="19"/>
      <c r="K9" s="11" t="str">
        <f t="shared" si="0"/>
        <v/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5.75" x14ac:dyDescent="0.25">
      <c r="A10" s="1"/>
      <c r="B10" s="12">
        <v>3.5</v>
      </c>
      <c r="C10" s="336" t="s">
        <v>34</v>
      </c>
      <c r="D10" s="337"/>
      <c r="E10" s="337"/>
      <c r="F10" s="338"/>
      <c r="G10" s="17" t="s">
        <v>35</v>
      </c>
      <c r="H10" s="20"/>
      <c r="I10" s="20"/>
      <c r="J10" s="26"/>
      <c r="K10" s="11" t="str">
        <f t="shared" si="0"/>
        <v/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s="98" customFormat="1" ht="18" x14ac:dyDescent="0.25">
      <c r="A11" s="1"/>
      <c r="B11" s="4" t="s">
        <v>207</v>
      </c>
      <c r="C11" s="352" t="s">
        <v>214</v>
      </c>
      <c r="D11" s="353"/>
      <c r="E11" s="353"/>
      <c r="F11" s="354"/>
      <c r="G11" s="99" t="s">
        <v>215</v>
      </c>
      <c r="H11" s="139"/>
      <c r="I11" s="139"/>
      <c r="J11" s="140"/>
      <c r="K11" s="141" t="str">
        <f t="shared" ref="K11" si="1">IF((J11)="","",J11-I11)</f>
        <v/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98" customFormat="1" ht="18" x14ac:dyDescent="0.25">
      <c r="A12" s="1"/>
      <c r="B12" s="4" t="s">
        <v>207</v>
      </c>
      <c r="C12" s="352" t="s">
        <v>216</v>
      </c>
      <c r="D12" s="355"/>
      <c r="E12" s="355"/>
      <c r="F12" s="356"/>
      <c r="G12" s="100" t="s">
        <v>215</v>
      </c>
      <c r="H12" s="139"/>
      <c r="I12" s="139"/>
      <c r="J12" s="140"/>
      <c r="K12" s="141" t="str">
        <f>IF((J12)="","",J12-I12)</f>
        <v/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8" customFormat="1" ht="18" x14ac:dyDescent="0.25">
      <c r="A13" s="1"/>
      <c r="B13" s="4" t="s">
        <v>207</v>
      </c>
      <c r="C13" s="352" t="s">
        <v>217</v>
      </c>
      <c r="D13" s="355"/>
      <c r="E13" s="355"/>
      <c r="F13" s="356"/>
      <c r="G13" s="100" t="s">
        <v>215</v>
      </c>
      <c r="H13" s="139"/>
      <c r="I13" s="139"/>
      <c r="J13" s="140"/>
      <c r="K13" s="11" t="str">
        <f>IF((J13)="","",J13-I13)</f>
        <v/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365" t="s">
        <v>75</v>
      </c>
      <c r="C14" s="337"/>
      <c r="D14" s="337"/>
      <c r="E14" s="337"/>
      <c r="F14" s="337"/>
      <c r="G14" s="337"/>
      <c r="H14" s="337"/>
      <c r="I14" s="337"/>
      <c r="J14" s="337"/>
      <c r="K14" s="33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8" x14ac:dyDescent="0.25">
      <c r="A15" s="1"/>
      <c r="B15" s="21"/>
      <c r="C15" s="22"/>
      <c r="D15" s="22"/>
      <c r="E15" s="22"/>
      <c r="F15" s="22"/>
      <c r="G15" s="22"/>
      <c r="H15" s="22"/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72" x14ac:dyDescent="0.25">
      <c r="A16" s="1"/>
      <c r="B16" s="350" t="s">
        <v>38</v>
      </c>
      <c r="C16" s="337"/>
      <c r="D16" s="337"/>
      <c r="E16" s="337"/>
      <c r="F16" s="338"/>
      <c r="G16" s="4" t="s">
        <v>3</v>
      </c>
      <c r="H16" s="69" t="s">
        <v>225</v>
      </c>
      <c r="I16" s="7" t="s">
        <v>204</v>
      </c>
      <c r="J16" s="5" t="s">
        <v>205</v>
      </c>
      <c r="K16" s="72" t="s">
        <v>206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5" x14ac:dyDescent="0.25">
      <c r="A17" s="1"/>
      <c r="B17" s="12">
        <v>4.0999999999999996</v>
      </c>
      <c r="C17" s="336" t="s">
        <v>40</v>
      </c>
      <c r="D17" s="337"/>
      <c r="E17" s="337"/>
      <c r="F17" s="338"/>
      <c r="G17" s="28" t="s">
        <v>41</v>
      </c>
      <c r="H17" s="71"/>
      <c r="I17" s="218">
        <v>0.39</v>
      </c>
      <c r="J17" s="30">
        <v>1.5</v>
      </c>
      <c r="K17" s="18">
        <f t="shared" ref="K17:K19" si="2">IF(J17="","",J17-I17)</f>
        <v>1.1099999999999999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12">
        <v>4.2</v>
      </c>
      <c r="C18" s="339" t="s">
        <v>42</v>
      </c>
      <c r="D18" s="340"/>
      <c r="E18" s="340"/>
      <c r="F18" s="341"/>
      <c r="G18" s="244" t="s">
        <v>11</v>
      </c>
      <c r="H18" s="242"/>
      <c r="I18" s="245">
        <v>1</v>
      </c>
      <c r="J18" s="249">
        <v>1</v>
      </c>
      <c r="K18" s="243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12">
        <v>4.3</v>
      </c>
      <c r="C19" s="336" t="s">
        <v>43</v>
      </c>
      <c r="D19" s="337"/>
      <c r="E19" s="337"/>
      <c r="F19" s="338"/>
      <c r="G19" s="28" t="s">
        <v>45</v>
      </c>
      <c r="H19" s="20"/>
      <c r="I19" s="20">
        <v>19</v>
      </c>
      <c r="J19" s="9">
        <v>18</v>
      </c>
      <c r="K19" s="64">
        <f t="shared" si="2"/>
        <v>-1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365" t="s">
        <v>75</v>
      </c>
      <c r="C20" s="337"/>
      <c r="D20" s="337"/>
      <c r="E20" s="337"/>
      <c r="F20" s="337"/>
      <c r="G20" s="337"/>
      <c r="H20" s="337"/>
      <c r="I20" s="337"/>
      <c r="J20" s="337"/>
      <c r="K20" s="37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72" x14ac:dyDescent="0.25">
      <c r="A22" s="1"/>
      <c r="B22" s="350" t="s">
        <v>47</v>
      </c>
      <c r="C22" s="337"/>
      <c r="D22" s="337"/>
      <c r="E22" s="337"/>
      <c r="F22" s="338"/>
      <c r="G22" s="4" t="s">
        <v>3</v>
      </c>
      <c r="H22" s="7" t="s">
        <v>225</v>
      </c>
      <c r="I22" s="7" t="s">
        <v>204</v>
      </c>
      <c r="J22" s="5" t="s">
        <v>205</v>
      </c>
      <c r="K22" s="5" t="s">
        <v>206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x14ac:dyDescent="0.25">
      <c r="A23" s="1"/>
      <c r="B23" s="12">
        <v>5.0999999999999996</v>
      </c>
      <c r="C23" s="339" t="s">
        <v>49</v>
      </c>
      <c r="D23" s="340"/>
      <c r="E23" s="340"/>
      <c r="F23" s="341"/>
      <c r="G23" s="250" t="s">
        <v>51</v>
      </c>
      <c r="H23" s="219"/>
      <c r="I23" s="246">
        <v>10</v>
      </c>
      <c r="J23" s="247">
        <v>10</v>
      </c>
      <c r="K23" s="235">
        <f t="shared" ref="K23:K24" si="3">IF(J23="","",J23-I23)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5" x14ac:dyDescent="0.25">
      <c r="A24" s="1"/>
      <c r="B24" s="12">
        <v>5.2</v>
      </c>
      <c r="C24" s="336" t="s">
        <v>52</v>
      </c>
      <c r="D24" s="337"/>
      <c r="E24" s="337"/>
      <c r="F24" s="338"/>
      <c r="G24" s="34" t="s">
        <v>51</v>
      </c>
      <c r="H24" s="31"/>
      <c r="I24" s="31">
        <v>3</v>
      </c>
      <c r="J24" s="9">
        <v>3</v>
      </c>
      <c r="K24" s="11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348" t="s">
        <v>53</v>
      </c>
      <c r="C25" s="349"/>
      <c r="D25" s="349"/>
      <c r="E25" s="349"/>
      <c r="F25" s="349"/>
      <c r="G25" s="349"/>
      <c r="H25" s="349"/>
      <c r="I25" s="349"/>
      <c r="J25" s="349"/>
      <c r="K25" s="34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12">
        <v>5.3</v>
      </c>
      <c r="C26" s="336" t="s">
        <v>56</v>
      </c>
      <c r="D26" s="337"/>
      <c r="E26" s="337"/>
      <c r="F26" s="338"/>
      <c r="G26" s="17" t="s">
        <v>57</v>
      </c>
      <c r="H26" s="20"/>
      <c r="I26" s="20" t="s">
        <v>299</v>
      </c>
      <c r="J26" s="32" t="s">
        <v>299</v>
      </c>
      <c r="K26" s="3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.75" customHeight="1" x14ac:dyDescent="0.25">
      <c r="A27" s="1"/>
      <c r="B27" s="12">
        <v>5.4</v>
      </c>
      <c r="C27" s="336" t="s">
        <v>60</v>
      </c>
      <c r="D27" s="337"/>
      <c r="E27" s="337"/>
      <c r="F27" s="338"/>
      <c r="G27" s="36" t="s">
        <v>61</v>
      </c>
      <c r="H27" s="31"/>
      <c r="I27" s="31" t="s">
        <v>299</v>
      </c>
      <c r="J27" s="32" t="s">
        <v>299</v>
      </c>
      <c r="K27" s="3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8.5" x14ac:dyDescent="0.25">
      <c r="A28" s="1"/>
      <c r="B28" s="12">
        <v>5.5</v>
      </c>
      <c r="C28" s="387" t="s">
        <v>63</v>
      </c>
      <c r="D28" s="349"/>
      <c r="E28" s="349"/>
      <c r="F28" s="388"/>
      <c r="G28" s="166" t="s">
        <v>66</v>
      </c>
      <c r="H28" s="167"/>
      <c r="I28" s="167">
        <v>0</v>
      </c>
      <c r="J28" s="183">
        <v>0</v>
      </c>
      <c r="K28" s="11">
        <f>IF(J28="","", J28-I28)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181">
        <v>5.6</v>
      </c>
      <c r="C29" s="385" t="s">
        <v>67</v>
      </c>
      <c r="D29" s="372"/>
      <c r="E29" s="372"/>
      <c r="F29" s="372"/>
      <c r="G29" s="108" t="s">
        <v>57</v>
      </c>
      <c r="H29" s="186"/>
      <c r="I29" s="186" t="s">
        <v>300</v>
      </c>
      <c r="J29" s="178" t="s">
        <v>300</v>
      </c>
      <c r="K29" s="18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12">
        <v>5.7</v>
      </c>
      <c r="C30" s="368" t="s">
        <v>70</v>
      </c>
      <c r="D30" s="369"/>
      <c r="E30" s="369"/>
      <c r="F30" s="370"/>
      <c r="G30" s="168" t="s">
        <v>57</v>
      </c>
      <c r="H30" s="184"/>
      <c r="I30" s="184" t="s">
        <v>300</v>
      </c>
      <c r="J30" s="185" t="s">
        <v>300</v>
      </c>
      <c r="K30" s="3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12">
        <v>5.8</v>
      </c>
      <c r="C31" s="336" t="s">
        <v>73</v>
      </c>
      <c r="D31" s="337"/>
      <c r="E31" s="337"/>
      <c r="F31" s="338"/>
      <c r="G31" s="57" t="s">
        <v>11</v>
      </c>
      <c r="H31" s="85"/>
      <c r="I31" s="85">
        <v>0.85099999999999998</v>
      </c>
      <c r="J31" s="87">
        <v>0.85099999999999998</v>
      </c>
      <c r="K31" s="82">
        <f>IF(J31="","",J31-I31)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365" t="s">
        <v>75</v>
      </c>
      <c r="C32" s="337"/>
      <c r="D32" s="337"/>
      <c r="E32" s="337"/>
      <c r="F32" s="337"/>
      <c r="G32" s="337"/>
      <c r="H32" s="337"/>
      <c r="I32" s="337"/>
      <c r="J32" s="337"/>
      <c r="K32" s="33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2" x14ac:dyDescent="0.25">
      <c r="A34" s="1"/>
      <c r="B34" s="350" t="s">
        <v>76</v>
      </c>
      <c r="C34" s="337"/>
      <c r="D34" s="337"/>
      <c r="E34" s="337"/>
      <c r="F34" s="338"/>
      <c r="G34" s="4" t="s">
        <v>3</v>
      </c>
      <c r="H34" s="7" t="s">
        <v>225</v>
      </c>
      <c r="I34" s="7" t="s">
        <v>204</v>
      </c>
      <c r="J34" s="5" t="s">
        <v>205</v>
      </c>
      <c r="K34" s="5" t="s">
        <v>206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348" t="s">
        <v>77</v>
      </c>
      <c r="C35" s="349"/>
      <c r="D35" s="349"/>
      <c r="E35" s="349"/>
      <c r="F35" s="349"/>
      <c r="G35" s="349"/>
      <c r="H35" s="349"/>
      <c r="I35" s="349"/>
      <c r="J35" s="349"/>
      <c r="K35" s="34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x14ac:dyDescent="0.25">
      <c r="A36" s="1"/>
      <c r="B36" s="12">
        <v>6.1</v>
      </c>
      <c r="C36" s="339" t="s">
        <v>79</v>
      </c>
      <c r="D36" s="389"/>
      <c r="E36" s="389"/>
      <c r="F36" s="390"/>
      <c r="G36" s="234" t="s">
        <v>80</v>
      </c>
      <c r="H36" s="219"/>
      <c r="I36" s="283">
        <v>24.18</v>
      </c>
      <c r="J36" s="284">
        <v>27.48</v>
      </c>
      <c r="K36" s="285">
        <f t="shared" ref="K36:K39" si="4">IF(J36="","",J36-I36)</f>
        <v>3.3000000000000007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x14ac:dyDescent="0.25">
      <c r="A37" s="1"/>
      <c r="B37" s="12">
        <v>6.2</v>
      </c>
      <c r="C37" s="339" t="s">
        <v>81</v>
      </c>
      <c r="D37" s="389"/>
      <c r="E37" s="389"/>
      <c r="F37" s="390"/>
      <c r="G37" s="251" t="s">
        <v>80</v>
      </c>
      <c r="H37" s="221"/>
      <c r="I37" s="286">
        <v>39.4</v>
      </c>
      <c r="J37" s="287">
        <v>39.4</v>
      </c>
      <c r="K37" s="288">
        <f t="shared" si="4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2">
        <v>6.3</v>
      </c>
      <c r="C38" s="336" t="s">
        <v>84</v>
      </c>
      <c r="D38" s="337"/>
      <c r="E38" s="337"/>
      <c r="F38" s="338"/>
      <c r="G38" s="57" t="s">
        <v>11</v>
      </c>
      <c r="H38" s="85"/>
      <c r="I38" s="85">
        <v>0.38200000000000001</v>
      </c>
      <c r="J38" s="88">
        <v>0.4</v>
      </c>
      <c r="K38" s="82">
        <f t="shared" si="4"/>
        <v>1.8000000000000016E-2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2">
        <v>6.4</v>
      </c>
      <c r="C39" s="336" t="s">
        <v>85</v>
      </c>
      <c r="D39" s="337"/>
      <c r="E39" s="337"/>
      <c r="F39" s="338"/>
      <c r="G39" s="57" t="s">
        <v>11</v>
      </c>
      <c r="H39" s="85"/>
      <c r="I39" s="85">
        <v>0.6</v>
      </c>
      <c r="J39" s="88">
        <v>0.6</v>
      </c>
      <c r="K39" s="82">
        <f t="shared" si="4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346" t="s">
        <v>87</v>
      </c>
      <c r="C40" s="347"/>
      <c r="D40" s="347"/>
      <c r="E40" s="347"/>
      <c r="F40" s="347"/>
      <c r="G40" s="347"/>
      <c r="H40" s="347"/>
      <c r="I40" s="347"/>
      <c r="J40" s="347"/>
      <c r="K40" s="34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2">
        <v>6.5</v>
      </c>
      <c r="C41" s="336" t="s">
        <v>88</v>
      </c>
      <c r="D41" s="337"/>
      <c r="E41" s="337"/>
      <c r="F41" s="338"/>
      <c r="G41" s="57" t="s">
        <v>11</v>
      </c>
      <c r="H41" s="85"/>
      <c r="I41" s="85">
        <v>0.83899999999999997</v>
      </c>
      <c r="J41" s="87">
        <v>0.83399999999999996</v>
      </c>
      <c r="K41" s="82">
        <f t="shared" ref="K41:K45" si="5">IF(J41="","",J41-I41)</f>
        <v>-5.0000000000000044E-3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39">
        <v>6.6</v>
      </c>
      <c r="C42" s="336" t="s">
        <v>90</v>
      </c>
      <c r="D42" s="337"/>
      <c r="E42" s="337"/>
      <c r="F42" s="338"/>
      <c r="G42" s="57" t="s">
        <v>11</v>
      </c>
      <c r="H42" s="85"/>
      <c r="I42" s="85">
        <v>8.4000000000000005E-2</v>
      </c>
      <c r="J42" s="87">
        <v>8.2000000000000003E-2</v>
      </c>
      <c r="K42" s="82">
        <f t="shared" si="5"/>
        <v>-2.0000000000000018E-3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2">
        <v>6.7</v>
      </c>
      <c r="C43" s="336" t="s">
        <v>92</v>
      </c>
      <c r="D43" s="337"/>
      <c r="E43" s="337"/>
      <c r="F43" s="338"/>
      <c r="G43" s="57" t="s">
        <v>11</v>
      </c>
      <c r="H43" s="85"/>
      <c r="I43" s="85">
        <v>3.5999999999999997E-2</v>
      </c>
      <c r="J43" s="87">
        <v>3.4000000000000002E-2</v>
      </c>
      <c r="K43" s="82">
        <f t="shared" si="5"/>
        <v>-1.9999999999999948E-3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2">
        <v>6.8</v>
      </c>
      <c r="C44" s="336" t="s">
        <v>94</v>
      </c>
      <c r="D44" s="337"/>
      <c r="E44" s="337"/>
      <c r="F44" s="338"/>
      <c r="G44" s="57" t="s">
        <v>11</v>
      </c>
      <c r="H44" s="85"/>
      <c r="I44" s="85">
        <v>8.9999999999999993E-3</v>
      </c>
      <c r="J44" s="87">
        <v>1.4999999999999999E-2</v>
      </c>
      <c r="K44" s="82">
        <f t="shared" si="5"/>
        <v>6.0000000000000001E-3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2">
        <v>6.9</v>
      </c>
      <c r="C45" s="336" t="s">
        <v>96</v>
      </c>
      <c r="D45" s="337"/>
      <c r="E45" s="337"/>
      <c r="F45" s="338"/>
      <c r="G45" s="57" t="s">
        <v>11</v>
      </c>
      <c r="H45" s="85"/>
      <c r="I45" s="85">
        <v>0.03</v>
      </c>
      <c r="J45" s="87">
        <v>3.3000000000000002E-2</v>
      </c>
      <c r="K45" s="82">
        <f t="shared" si="5"/>
        <v>3.0000000000000027E-3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365" t="s">
        <v>75</v>
      </c>
      <c r="C46" s="337"/>
      <c r="D46" s="337"/>
      <c r="E46" s="337"/>
      <c r="F46" s="337"/>
      <c r="G46" s="337"/>
      <c r="H46" s="337"/>
      <c r="I46" s="337"/>
      <c r="J46" s="337"/>
      <c r="K46" s="33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25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25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25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x14ac:dyDescent="0.25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x14ac:dyDescent="0.25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42">
    <mergeCell ref="C45:F45"/>
    <mergeCell ref="C44:F44"/>
    <mergeCell ref="B46:K46"/>
    <mergeCell ref="C30:F30"/>
    <mergeCell ref="C38:F38"/>
    <mergeCell ref="B40:K40"/>
    <mergeCell ref="C39:F39"/>
    <mergeCell ref="C41:F41"/>
    <mergeCell ref="C42:F42"/>
    <mergeCell ref="C31:F31"/>
    <mergeCell ref="B32:K32"/>
    <mergeCell ref="C37:F37"/>
    <mergeCell ref="C36:F36"/>
    <mergeCell ref="B34:F34"/>
    <mergeCell ref="B35:K35"/>
    <mergeCell ref="C43:F43"/>
    <mergeCell ref="C24:F24"/>
    <mergeCell ref="B22:F22"/>
    <mergeCell ref="B16:F16"/>
    <mergeCell ref="C17:F17"/>
    <mergeCell ref="C18:F18"/>
    <mergeCell ref="C19:F19"/>
    <mergeCell ref="C23:F23"/>
    <mergeCell ref="B20:K20"/>
    <mergeCell ref="B25:K25"/>
    <mergeCell ref="C26:F26"/>
    <mergeCell ref="C27:F27"/>
    <mergeCell ref="C28:F28"/>
    <mergeCell ref="C29:F29"/>
    <mergeCell ref="C7:F7"/>
    <mergeCell ref="C8:F8"/>
    <mergeCell ref="B14:K14"/>
    <mergeCell ref="B2:K2"/>
    <mergeCell ref="B3:K3"/>
    <mergeCell ref="C10:F10"/>
    <mergeCell ref="B4:F4"/>
    <mergeCell ref="C6:F6"/>
    <mergeCell ref="B5:K5"/>
    <mergeCell ref="C9:F9"/>
    <mergeCell ref="C11:F11"/>
    <mergeCell ref="C12:F12"/>
    <mergeCell ref="C13:F13"/>
  </mergeCells>
  <conditionalFormatting sqref="K6">
    <cfRule type="expression" dxfId="177" priority="29">
      <formula>J6&lt;I6</formula>
    </cfRule>
  </conditionalFormatting>
  <conditionalFormatting sqref="K6">
    <cfRule type="expression" dxfId="176" priority="30">
      <formula>J6&gt;I6</formula>
    </cfRule>
  </conditionalFormatting>
  <conditionalFormatting sqref="K7">
    <cfRule type="expression" dxfId="175" priority="31">
      <formula>J7&lt;I7</formula>
    </cfRule>
  </conditionalFormatting>
  <conditionalFormatting sqref="K7">
    <cfRule type="expression" dxfId="174" priority="32">
      <formula>J7&gt;I7</formula>
    </cfRule>
  </conditionalFormatting>
  <conditionalFormatting sqref="K8">
    <cfRule type="expression" dxfId="173" priority="33">
      <formula>J8&lt;I8</formula>
    </cfRule>
  </conditionalFormatting>
  <conditionalFormatting sqref="K8">
    <cfRule type="expression" dxfId="172" priority="34">
      <formula>J8&gt;I8</formula>
    </cfRule>
  </conditionalFormatting>
  <conditionalFormatting sqref="K9">
    <cfRule type="expression" dxfId="171" priority="35">
      <formula>J9&lt;I9</formula>
    </cfRule>
  </conditionalFormatting>
  <conditionalFormatting sqref="K9">
    <cfRule type="expression" dxfId="170" priority="36">
      <formula>J9&gt;I9</formula>
    </cfRule>
  </conditionalFormatting>
  <conditionalFormatting sqref="K10">
    <cfRule type="expression" dxfId="169" priority="37">
      <formula>J10&lt;I10</formula>
    </cfRule>
  </conditionalFormatting>
  <conditionalFormatting sqref="K10">
    <cfRule type="expression" dxfId="168" priority="38">
      <formula>J10&gt;I10</formula>
    </cfRule>
  </conditionalFormatting>
  <conditionalFormatting sqref="K18">
    <cfRule type="expression" dxfId="167" priority="39">
      <formula>J18&lt;I18</formula>
    </cfRule>
  </conditionalFormatting>
  <conditionalFormatting sqref="K18">
    <cfRule type="expression" dxfId="166" priority="40">
      <formula>J18&gt;I18</formula>
    </cfRule>
  </conditionalFormatting>
  <conditionalFormatting sqref="K19">
    <cfRule type="expression" dxfId="165" priority="41">
      <formula>J19&lt;I19</formula>
    </cfRule>
  </conditionalFormatting>
  <conditionalFormatting sqref="K19">
    <cfRule type="expression" dxfId="164" priority="42">
      <formula>J19&gt;I19</formula>
    </cfRule>
  </conditionalFormatting>
  <conditionalFormatting sqref="K23">
    <cfRule type="expression" dxfId="163" priority="43">
      <formula>J23&lt;I23</formula>
    </cfRule>
  </conditionalFormatting>
  <conditionalFormatting sqref="K23">
    <cfRule type="expression" dxfId="162" priority="44">
      <formula>J23&gt;I23</formula>
    </cfRule>
  </conditionalFormatting>
  <conditionalFormatting sqref="K31">
    <cfRule type="expression" dxfId="161" priority="47">
      <formula>J31&lt;I31</formula>
    </cfRule>
  </conditionalFormatting>
  <conditionalFormatting sqref="K31">
    <cfRule type="expression" dxfId="160" priority="48">
      <formula>J31&gt;I31</formula>
    </cfRule>
  </conditionalFormatting>
  <conditionalFormatting sqref="K36">
    <cfRule type="expression" dxfId="159" priority="49">
      <formula>J36&gt;I36</formula>
    </cfRule>
  </conditionalFormatting>
  <conditionalFormatting sqref="K36">
    <cfRule type="expression" dxfId="158" priority="50">
      <formula>J36&lt;I36</formula>
    </cfRule>
  </conditionalFormatting>
  <conditionalFormatting sqref="K41">
    <cfRule type="expression" dxfId="157" priority="51">
      <formula>J41&gt;I41</formula>
    </cfRule>
  </conditionalFormatting>
  <conditionalFormatting sqref="K41">
    <cfRule type="expression" dxfId="156" priority="52">
      <formula>J41&lt;I41</formula>
    </cfRule>
  </conditionalFormatting>
  <conditionalFormatting sqref="K42">
    <cfRule type="expression" dxfId="155" priority="53">
      <formula>J42&gt;I42</formula>
    </cfRule>
  </conditionalFormatting>
  <conditionalFormatting sqref="K42">
    <cfRule type="expression" dxfId="154" priority="54">
      <formula>J42&lt;I42</formula>
    </cfRule>
  </conditionalFormatting>
  <conditionalFormatting sqref="K38">
    <cfRule type="expression" dxfId="153" priority="63">
      <formula>J38&lt;I38</formula>
    </cfRule>
  </conditionalFormatting>
  <conditionalFormatting sqref="K38">
    <cfRule type="expression" dxfId="152" priority="64">
      <formula>J38&gt;I28</formula>
    </cfRule>
  </conditionalFormatting>
  <conditionalFormatting sqref="K39">
    <cfRule type="expression" dxfId="151" priority="65">
      <formula>J39&lt;I39</formula>
    </cfRule>
  </conditionalFormatting>
  <conditionalFormatting sqref="K39">
    <cfRule type="expression" dxfId="150" priority="66">
      <formula>J39&gt;I29</formula>
    </cfRule>
  </conditionalFormatting>
  <conditionalFormatting sqref="K37">
    <cfRule type="expression" dxfId="149" priority="25">
      <formula>J37&gt;I37</formula>
    </cfRule>
  </conditionalFormatting>
  <conditionalFormatting sqref="K37">
    <cfRule type="expression" dxfId="148" priority="26">
      <formula>J37&lt;I37</formula>
    </cfRule>
  </conditionalFormatting>
  <conditionalFormatting sqref="K43">
    <cfRule type="expression" dxfId="147" priority="21">
      <formula>J43&gt;I43</formula>
    </cfRule>
  </conditionalFormatting>
  <conditionalFormatting sqref="K43">
    <cfRule type="expression" dxfId="146" priority="22">
      <formula>J43&lt;I43</formula>
    </cfRule>
  </conditionalFormatting>
  <conditionalFormatting sqref="K44">
    <cfRule type="expression" dxfId="145" priority="17">
      <formula>J44&gt;I44</formula>
    </cfRule>
  </conditionalFormatting>
  <conditionalFormatting sqref="K44">
    <cfRule type="expression" dxfId="144" priority="18">
      <formula>J44&lt;I44</formula>
    </cfRule>
  </conditionalFormatting>
  <conditionalFormatting sqref="K45">
    <cfRule type="expression" dxfId="143" priority="13">
      <formula>J45&gt;I45</formula>
    </cfRule>
  </conditionalFormatting>
  <conditionalFormatting sqref="K45">
    <cfRule type="expression" dxfId="142" priority="14">
      <formula>J45&lt;I45</formula>
    </cfRule>
  </conditionalFormatting>
  <conditionalFormatting sqref="K24">
    <cfRule type="expression" dxfId="141" priority="11">
      <formula>J24&lt;I24</formula>
    </cfRule>
  </conditionalFormatting>
  <conditionalFormatting sqref="K24">
    <cfRule type="expression" dxfId="140" priority="12">
      <formula>J24&gt;I24</formula>
    </cfRule>
  </conditionalFormatting>
  <conditionalFormatting sqref="K11">
    <cfRule type="expression" dxfId="139" priority="7">
      <formula>J11&lt;I11</formula>
    </cfRule>
  </conditionalFormatting>
  <conditionalFormatting sqref="K11">
    <cfRule type="expression" dxfId="138" priority="8">
      <formula>J11&gt;I11</formula>
    </cfRule>
  </conditionalFormatting>
  <conditionalFormatting sqref="K12">
    <cfRule type="expression" dxfId="137" priority="5">
      <formula>J12&lt;I12</formula>
    </cfRule>
  </conditionalFormatting>
  <conditionalFormatting sqref="K12">
    <cfRule type="expression" dxfId="136" priority="6">
      <formula>J12&gt;I12</formula>
    </cfRule>
  </conditionalFormatting>
  <conditionalFormatting sqref="K13">
    <cfRule type="expression" dxfId="135" priority="1">
      <formula>J13&lt;I13</formula>
    </cfRule>
  </conditionalFormatting>
  <conditionalFormatting sqref="K13">
    <cfRule type="expression" dxfId="134" priority="2">
      <formula>J13&gt;I13</formula>
    </cfRule>
  </conditionalFormatting>
  <dataValidations count="1">
    <dataValidation allowBlank="1" showErrorMessage="1" sqref="I17"/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AA1000"/>
  <sheetViews>
    <sheetView showGridLines="0" zoomScaleNormal="100" workbookViewId="0">
      <selection activeCell="I19" sqref="I19"/>
    </sheetView>
  </sheetViews>
  <sheetFormatPr defaultColWidth="15.140625" defaultRowHeight="15" x14ac:dyDescent="0.25"/>
  <cols>
    <col min="1" max="1" width="1.42578125" customWidth="1"/>
    <col min="2" max="5" width="7.42578125" customWidth="1"/>
    <col min="6" max="6" width="37.140625" customWidth="1"/>
    <col min="7" max="7" width="16.140625" customWidth="1"/>
    <col min="8" max="8" width="16.140625" style="98" hidden="1" customWidth="1"/>
    <col min="9" max="10" width="11.7109375" customWidth="1"/>
    <col min="11" max="11" width="14.140625" customWidth="1"/>
    <col min="12" max="27" width="7.42578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2.450000000000003" customHeight="1" x14ac:dyDescent="0.25">
      <c r="A2" s="1"/>
      <c r="B2" s="391" t="s">
        <v>0</v>
      </c>
      <c r="C2" s="372"/>
      <c r="D2" s="372"/>
      <c r="E2" s="372"/>
      <c r="F2" s="372"/>
      <c r="G2" s="372"/>
      <c r="H2" s="372"/>
      <c r="I2" s="372"/>
      <c r="J2" s="372"/>
      <c r="K2" s="372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2.95" customHeight="1" x14ac:dyDescent="0.25">
      <c r="A3" s="1"/>
      <c r="B3" s="382" t="s">
        <v>293</v>
      </c>
      <c r="C3" s="383"/>
      <c r="D3" s="383"/>
      <c r="E3" s="383"/>
      <c r="F3" s="383"/>
      <c r="G3" s="383"/>
      <c r="H3" s="383"/>
      <c r="I3" s="383"/>
      <c r="J3" s="383"/>
      <c r="K3" s="3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x14ac:dyDescent="0.25">
      <c r="A4" s="1"/>
      <c r="B4" s="384" t="s">
        <v>2</v>
      </c>
      <c r="C4" s="369"/>
      <c r="D4" s="369"/>
      <c r="E4" s="369"/>
      <c r="F4" s="370"/>
      <c r="G4" s="68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.95" customHeight="1" x14ac:dyDescent="0.25">
      <c r="A5" s="1"/>
      <c r="B5" s="6">
        <v>7.1</v>
      </c>
      <c r="C5" s="368" t="s">
        <v>8</v>
      </c>
      <c r="D5" s="369"/>
      <c r="E5" s="369"/>
      <c r="F5" s="370"/>
      <c r="G5" s="161" t="s">
        <v>11</v>
      </c>
      <c r="H5" s="80"/>
      <c r="I5" s="80"/>
      <c r="J5" s="89"/>
      <c r="K5" s="82" t="str">
        <f t="shared" ref="K5:K10" si="0">IF(J5="","",J5-I5)</f>
        <v/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4.5" customHeight="1" x14ac:dyDescent="0.25">
      <c r="A6" s="1"/>
      <c r="B6" s="12">
        <v>7.2</v>
      </c>
      <c r="C6" s="368" t="s">
        <v>15</v>
      </c>
      <c r="D6" s="369"/>
      <c r="E6" s="369"/>
      <c r="F6" s="370"/>
      <c r="G6" s="161" t="s">
        <v>11</v>
      </c>
      <c r="H6" s="80"/>
      <c r="I6" s="80"/>
      <c r="J6" s="84"/>
      <c r="K6" s="82" t="str">
        <f t="shared" si="0"/>
        <v/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1"/>
      <c r="B7" s="12">
        <v>7.3</v>
      </c>
      <c r="C7" s="336" t="s">
        <v>18</v>
      </c>
      <c r="D7" s="337"/>
      <c r="E7" s="337"/>
      <c r="F7" s="338"/>
      <c r="G7" s="8" t="s">
        <v>19</v>
      </c>
      <c r="H7" s="90"/>
      <c r="I7" s="90"/>
      <c r="J7" s="91"/>
      <c r="K7" s="92" t="str">
        <f t="shared" si="0"/>
        <v/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12">
        <v>7.4</v>
      </c>
      <c r="C8" s="336" t="s">
        <v>22</v>
      </c>
      <c r="D8" s="337"/>
      <c r="E8" s="337"/>
      <c r="F8" s="338"/>
      <c r="G8" s="8" t="s">
        <v>24</v>
      </c>
      <c r="H8" s="10"/>
      <c r="I8" s="10"/>
      <c r="J8" s="14"/>
      <c r="K8" s="11" t="str">
        <f t="shared" si="0"/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12">
        <v>7.5</v>
      </c>
      <c r="C9" s="336" t="s">
        <v>25</v>
      </c>
      <c r="D9" s="337"/>
      <c r="E9" s="337"/>
      <c r="F9" s="338"/>
      <c r="G9" s="8" t="s">
        <v>27</v>
      </c>
      <c r="H9" s="10"/>
      <c r="I9" s="10"/>
      <c r="J9" s="14"/>
      <c r="K9" s="11" t="str">
        <f t="shared" si="0"/>
        <v/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6" customHeight="1" x14ac:dyDescent="0.25">
      <c r="A10" s="1"/>
      <c r="B10" s="12">
        <v>7.6</v>
      </c>
      <c r="C10" s="339" t="s">
        <v>29</v>
      </c>
      <c r="D10" s="389"/>
      <c r="E10" s="389"/>
      <c r="F10" s="390"/>
      <c r="G10" s="254" t="s">
        <v>11</v>
      </c>
      <c r="H10" s="252"/>
      <c r="I10" s="255"/>
      <c r="J10" s="256"/>
      <c r="K10" s="253" t="str">
        <f t="shared" si="0"/>
        <v/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365" t="s">
        <v>75</v>
      </c>
      <c r="C11" s="337"/>
      <c r="D11" s="337"/>
      <c r="E11" s="337"/>
      <c r="F11" s="337"/>
      <c r="G11" s="337"/>
      <c r="H11" s="337"/>
      <c r="I11" s="337"/>
      <c r="J11" s="337"/>
      <c r="K11" s="33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 x14ac:dyDescent="0.25">
      <c r="A12" s="1"/>
      <c r="B12" s="21"/>
      <c r="C12" s="22"/>
      <c r="D12" s="22"/>
      <c r="E12" s="22"/>
      <c r="F12" s="22"/>
      <c r="G12" s="22"/>
      <c r="H12" s="22"/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0">
    <mergeCell ref="B4:F4"/>
    <mergeCell ref="B2:K2"/>
    <mergeCell ref="B3:K3"/>
    <mergeCell ref="C6:F6"/>
    <mergeCell ref="C7:F7"/>
    <mergeCell ref="C9:F9"/>
    <mergeCell ref="C10:F10"/>
    <mergeCell ref="C8:F8"/>
    <mergeCell ref="B11:K11"/>
    <mergeCell ref="C5:F5"/>
  </mergeCells>
  <conditionalFormatting sqref="K5">
    <cfRule type="expression" dxfId="133" priority="11">
      <formula>J5&lt;I5</formula>
    </cfRule>
  </conditionalFormatting>
  <conditionalFormatting sqref="K5">
    <cfRule type="expression" dxfId="132" priority="12">
      <formula>J5&gt;I5</formula>
    </cfRule>
  </conditionalFormatting>
  <conditionalFormatting sqref="K6">
    <cfRule type="expression" dxfId="131" priority="9">
      <formula>J6&lt;I6</formula>
    </cfRule>
  </conditionalFormatting>
  <conditionalFormatting sqref="K6">
    <cfRule type="expression" dxfId="130" priority="10">
      <formula>J6&gt;I6</formula>
    </cfRule>
  </conditionalFormatting>
  <conditionalFormatting sqref="K7">
    <cfRule type="expression" dxfId="129" priority="7">
      <formula>J7&lt;I7</formula>
    </cfRule>
  </conditionalFormatting>
  <conditionalFormatting sqref="K7">
    <cfRule type="expression" dxfId="128" priority="8">
      <formula>J7&gt;I7</formula>
    </cfRule>
  </conditionalFormatting>
  <conditionalFormatting sqref="K8">
    <cfRule type="expression" dxfId="127" priority="5">
      <formula>J8&lt;I8</formula>
    </cfRule>
  </conditionalFormatting>
  <conditionalFormatting sqref="K8">
    <cfRule type="expression" dxfId="126" priority="6">
      <formula>J8&gt;I8</formula>
    </cfRule>
  </conditionalFormatting>
  <conditionalFormatting sqref="K9">
    <cfRule type="expression" dxfId="125" priority="3">
      <formula>J9&lt;I9</formula>
    </cfRule>
  </conditionalFormatting>
  <conditionalFormatting sqref="K9">
    <cfRule type="expression" dxfId="124" priority="4">
      <formula>J9&gt;I9</formula>
    </cfRule>
  </conditionalFormatting>
  <conditionalFormatting sqref="K10">
    <cfRule type="expression" dxfId="123" priority="1">
      <formula>J10&lt;I10</formula>
    </cfRule>
  </conditionalFormatting>
  <conditionalFormatting sqref="K10">
    <cfRule type="expression" dxfId="122" priority="2">
      <formula>J10&gt;I10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B1006"/>
  <sheetViews>
    <sheetView showGridLines="0" topLeftCell="A49" zoomScaleNormal="100" workbookViewId="0">
      <selection activeCell="I62" sqref="I62"/>
    </sheetView>
  </sheetViews>
  <sheetFormatPr defaultColWidth="15.140625" defaultRowHeight="15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98" hidden="1" customWidth="1"/>
    <col min="9" max="9" width="13.28515625" customWidth="1"/>
    <col min="10" max="11" width="14.140625" customWidth="1"/>
    <col min="12" max="27" width="7.42578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379" t="s">
        <v>97</v>
      </c>
      <c r="C2" s="380"/>
      <c r="D2" s="380"/>
      <c r="E2" s="380"/>
      <c r="F2" s="380"/>
      <c r="G2" s="380"/>
      <c r="H2" s="380"/>
      <c r="I2" s="380"/>
      <c r="J2" s="380"/>
      <c r="K2" s="381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382" t="s">
        <v>293</v>
      </c>
      <c r="C3" s="383"/>
      <c r="D3" s="383"/>
      <c r="E3" s="383"/>
      <c r="F3" s="383"/>
      <c r="G3" s="383"/>
      <c r="H3" s="383"/>
      <c r="I3" s="383"/>
      <c r="J3" s="383"/>
      <c r="K3" s="3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x14ac:dyDescent="0.25">
      <c r="A4" s="1"/>
      <c r="B4" s="384" t="s">
        <v>98</v>
      </c>
      <c r="C4" s="369"/>
      <c r="D4" s="369"/>
      <c r="E4" s="369"/>
      <c r="F4" s="370"/>
      <c r="G4" s="68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348" t="s">
        <v>99</v>
      </c>
      <c r="C5" s="349"/>
      <c r="D5" s="349"/>
      <c r="E5" s="349"/>
      <c r="F5" s="349"/>
      <c r="G5" s="349"/>
      <c r="H5" s="349"/>
      <c r="I5" s="349"/>
      <c r="J5" s="349"/>
      <c r="K5" s="38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114">
        <v>8.1</v>
      </c>
      <c r="C6" s="371" t="s">
        <v>100</v>
      </c>
      <c r="D6" s="400"/>
      <c r="E6" s="400"/>
      <c r="F6" s="372"/>
      <c r="G6" s="162" t="s">
        <v>11</v>
      </c>
      <c r="H6" s="163"/>
      <c r="I6" s="164">
        <v>0.23699999999999999</v>
      </c>
      <c r="J6" s="165">
        <v>0.23699999999999999</v>
      </c>
      <c r="K6" s="86">
        <f>IF(J6="","",J6-I6)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393" t="s">
        <v>101</v>
      </c>
      <c r="C7" s="369"/>
      <c r="D7" s="369"/>
      <c r="E7" s="369"/>
      <c r="F7" s="369"/>
      <c r="G7" s="369"/>
      <c r="H7" s="369"/>
      <c r="I7" s="369"/>
      <c r="J7" s="369"/>
      <c r="K7" s="37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6">
        <v>8.1999999999999993</v>
      </c>
      <c r="C8" s="392" t="s">
        <v>102</v>
      </c>
      <c r="D8" s="369"/>
      <c r="E8" s="369"/>
      <c r="F8" s="370"/>
      <c r="G8" s="47" t="s">
        <v>27</v>
      </c>
      <c r="H8" s="73"/>
      <c r="I8" s="289">
        <v>420</v>
      </c>
      <c r="J8" s="290">
        <v>420</v>
      </c>
      <c r="K8" s="15">
        <f t="shared" ref="K8:K9" si="0">IF(J8="","",J8-I8)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12">
        <v>8.3000000000000007</v>
      </c>
      <c r="C9" s="403" t="s">
        <v>103</v>
      </c>
      <c r="D9" s="337"/>
      <c r="E9" s="337"/>
      <c r="F9" s="338"/>
      <c r="G9" s="47" t="s">
        <v>11</v>
      </c>
      <c r="H9" s="80"/>
      <c r="I9" s="85">
        <v>0.95</v>
      </c>
      <c r="J9" s="291">
        <v>0.95</v>
      </c>
      <c r="K9" s="82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348" t="s">
        <v>104</v>
      </c>
      <c r="C10" s="349"/>
      <c r="D10" s="349"/>
      <c r="E10" s="349"/>
      <c r="F10" s="349"/>
      <c r="G10" s="349"/>
      <c r="H10" s="349"/>
      <c r="I10" s="349"/>
      <c r="J10" s="349"/>
      <c r="K10" s="38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"/>
      <c r="B11" s="114">
        <v>8.4</v>
      </c>
      <c r="C11" s="385" t="s">
        <v>105</v>
      </c>
      <c r="D11" s="372"/>
      <c r="E11" s="372"/>
      <c r="F11" s="372"/>
      <c r="G11" s="64" t="s">
        <v>11</v>
      </c>
      <c r="H11" s="164"/>
      <c r="I11" s="164">
        <v>0.28199999999999997</v>
      </c>
      <c r="J11" s="165">
        <v>0.28199999999999997</v>
      </c>
      <c r="K11" s="86">
        <f>IF(J11="","",J11-I11)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7" x14ac:dyDescent="0.25">
      <c r="A12" s="1"/>
      <c r="B12" s="6">
        <v>8.5</v>
      </c>
      <c r="C12" s="368" t="s">
        <v>106</v>
      </c>
      <c r="D12" s="369"/>
      <c r="E12" s="369"/>
      <c r="F12" s="370"/>
      <c r="G12" s="209" t="s">
        <v>284</v>
      </c>
      <c r="H12" s="210"/>
      <c r="I12" s="211" t="s">
        <v>301</v>
      </c>
      <c r="J12" s="270" t="s">
        <v>301</v>
      </c>
      <c r="K12" s="27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12" t="s">
        <v>107</v>
      </c>
      <c r="C13" s="336" t="s">
        <v>108</v>
      </c>
      <c r="D13" s="337"/>
      <c r="E13" s="337"/>
      <c r="F13" s="338"/>
      <c r="G13" s="161" t="s">
        <v>11</v>
      </c>
      <c r="H13" s="93"/>
      <c r="I13" s="85">
        <v>0.16900000000000001</v>
      </c>
      <c r="J13" s="87">
        <v>0.16900000000000001</v>
      </c>
      <c r="K13" s="82">
        <f t="shared" ref="K13:K15" si="1">IF(J13="","",J13-I13)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2" t="s">
        <v>109</v>
      </c>
      <c r="C14" s="336" t="s">
        <v>110</v>
      </c>
      <c r="D14" s="337"/>
      <c r="E14" s="337"/>
      <c r="F14" s="338"/>
      <c r="G14" s="161" t="s">
        <v>11</v>
      </c>
      <c r="H14" s="85"/>
      <c r="I14" s="85">
        <v>0.10299999999999999</v>
      </c>
      <c r="J14" s="87">
        <v>0.10299999999999999</v>
      </c>
      <c r="K14" s="82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12" t="s">
        <v>111</v>
      </c>
      <c r="C15" s="336" t="s">
        <v>112</v>
      </c>
      <c r="D15" s="337"/>
      <c r="E15" s="337"/>
      <c r="F15" s="338"/>
      <c r="G15" s="161" t="s">
        <v>11</v>
      </c>
      <c r="H15" s="85"/>
      <c r="I15" s="85">
        <v>9.4E-2</v>
      </c>
      <c r="J15" s="87">
        <v>9.4E-2</v>
      </c>
      <c r="K15" s="82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2">
        <v>8.6</v>
      </c>
      <c r="C16" s="395" t="s">
        <v>113</v>
      </c>
      <c r="D16" s="389"/>
      <c r="E16" s="389"/>
      <c r="F16" s="390"/>
      <c r="G16" s="257" t="s">
        <v>114</v>
      </c>
      <c r="H16" s="219"/>
      <c r="I16" s="292">
        <v>1123</v>
      </c>
      <c r="J16" s="293">
        <v>800</v>
      </c>
      <c r="K16" s="294">
        <f>IF(J16="","",J16-I16)</f>
        <v>-323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365" t="s">
        <v>75</v>
      </c>
      <c r="C17" s="337"/>
      <c r="D17" s="337"/>
      <c r="E17" s="337"/>
      <c r="F17" s="337"/>
      <c r="G17" s="337"/>
      <c r="H17" s="337"/>
      <c r="I17" s="337"/>
      <c r="J17" s="337"/>
      <c r="K17" s="33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x14ac:dyDescent="0.25">
      <c r="A18" s="1"/>
      <c r="B18" s="21"/>
      <c r="C18" s="22"/>
      <c r="D18" s="22"/>
      <c r="E18" s="22"/>
      <c r="F18" s="22"/>
      <c r="G18" s="25"/>
      <c r="H18" s="25"/>
      <c r="I18" s="49"/>
      <c r="J18" s="50"/>
      <c r="K18" s="4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2" x14ac:dyDescent="0.25">
      <c r="A19" s="1"/>
      <c r="B19" s="397" t="s">
        <v>115</v>
      </c>
      <c r="C19" s="349"/>
      <c r="D19" s="349"/>
      <c r="E19" s="349"/>
      <c r="F19" s="388"/>
      <c r="G19" s="187" t="s">
        <v>3</v>
      </c>
      <c r="H19" s="7" t="s">
        <v>225</v>
      </c>
      <c r="I19" s="7" t="s">
        <v>204</v>
      </c>
      <c r="J19" s="7" t="s">
        <v>205</v>
      </c>
      <c r="K19" s="5" t="s">
        <v>206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3.950000000000003" customHeight="1" x14ac:dyDescent="0.25">
      <c r="A20" s="1"/>
      <c r="B20" s="114">
        <v>9.1</v>
      </c>
      <c r="C20" s="398" t="s">
        <v>116</v>
      </c>
      <c r="D20" s="399"/>
      <c r="E20" s="399"/>
      <c r="F20" s="399"/>
      <c r="G20" s="258" t="s">
        <v>11</v>
      </c>
      <c r="H20" s="223"/>
      <c r="I20" s="263">
        <v>0.4</v>
      </c>
      <c r="J20" s="271">
        <v>0.45</v>
      </c>
      <c r="K20" s="220">
        <f>IF(J20="","",J20-I20)</f>
        <v>4.9999999999999989E-2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396" t="s">
        <v>31</v>
      </c>
      <c r="C21" s="369"/>
      <c r="D21" s="369"/>
      <c r="E21" s="369"/>
      <c r="F21" s="369"/>
      <c r="G21" s="369"/>
      <c r="H21" s="369"/>
      <c r="I21" s="369"/>
      <c r="J21" s="369"/>
      <c r="K21" s="37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45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72" x14ac:dyDescent="0.25">
      <c r="A23" s="1"/>
      <c r="B23" s="350" t="s">
        <v>117</v>
      </c>
      <c r="C23" s="337"/>
      <c r="D23" s="337"/>
      <c r="E23" s="337"/>
      <c r="F23" s="338"/>
      <c r="G23" s="4" t="s">
        <v>3</v>
      </c>
      <c r="H23" s="7" t="s">
        <v>225</v>
      </c>
      <c r="I23" s="7" t="s">
        <v>204</v>
      </c>
      <c r="J23" s="7" t="s">
        <v>205</v>
      </c>
      <c r="K23" s="5" t="s">
        <v>206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x14ac:dyDescent="0.25">
      <c r="A24" s="1"/>
      <c r="B24" s="12">
        <v>10.1</v>
      </c>
      <c r="C24" s="394" t="s">
        <v>118</v>
      </c>
      <c r="D24" s="389"/>
      <c r="E24" s="389"/>
      <c r="F24" s="390"/>
      <c r="G24" s="259" t="s">
        <v>198</v>
      </c>
      <c r="H24" s="219"/>
      <c r="I24" s="246"/>
      <c r="J24" s="248"/>
      <c r="K24" s="233" t="str">
        <f t="shared" ref="K24:K31" si="2">IF(J24="","",J24-I24)</f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3.45" customHeight="1" x14ac:dyDescent="0.25">
      <c r="A25" s="1"/>
      <c r="B25" s="12">
        <v>10.199999999999999</v>
      </c>
      <c r="C25" s="395" t="s">
        <v>120</v>
      </c>
      <c r="D25" s="389"/>
      <c r="E25" s="389"/>
      <c r="F25" s="390"/>
      <c r="G25" s="260" t="s">
        <v>121</v>
      </c>
      <c r="H25" s="219"/>
      <c r="I25" s="246"/>
      <c r="J25" s="248"/>
      <c r="K25" s="233" t="str">
        <f t="shared" si="2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3.45" customHeight="1" x14ac:dyDescent="0.25">
      <c r="A26" s="1"/>
      <c r="B26" s="12">
        <v>10.3</v>
      </c>
      <c r="C26" s="394" t="s">
        <v>122</v>
      </c>
      <c r="D26" s="389"/>
      <c r="E26" s="389"/>
      <c r="F26" s="390"/>
      <c r="G26" s="261" t="s">
        <v>123</v>
      </c>
      <c r="H26" s="219"/>
      <c r="I26" s="246"/>
      <c r="J26" s="248"/>
      <c r="K26" s="233" t="str">
        <f t="shared" si="2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3.45" customHeight="1" x14ac:dyDescent="0.25">
      <c r="A27" s="1"/>
      <c r="B27" s="12" t="s">
        <v>124</v>
      </c>
      <c r="C27" s="395" t="s">
        <v>125</v>
      </c>
      <c r="D27" s="404"/>
      <c r="E27" s="404"/>
      <c r="F27" s="405"/>
      <c r="G27" s="261" t="s">
        <v>123</v>
      </c>
      <c r="H27" s="219"/>
      <c r="I27" s="246"/>
      <c r="J27" s="248"/>
      <c r="K27" s="233" t="str">
        <f t="shared" si="2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1"/>
      <c r="B28" s="12">
        <v>10.4</v>
      </c>
      <c r="C28" s="403" t="s">
        <v>126</v>
      </c>
      <c r="D28" s="337"/>
      <c r="E28" s="337"/>
      <c r="F28" s="338"/>
      <c r="G28" s="36" t="s">
        <v>127</v>
      </c>
      <c r="H28" s="20"/>
      <c r="I28" s="264"/>
      <c r="J28" s="248"/>
      <c r="K28" s="233" t="str">
        <f t="shared" si="2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12">
        <v>10.5</v>
      </c>
      <c r="C29" s="403" t="s">
        <v>128</v>
      </c>
      <c r="D29" s="337"/>
      <c r="E29" s="337"/>
      <c r="F29" s="338"/>
      <c r="G29" s="17" t="s">
        <v>129</v>
      </c>
      <c r="H29" s="20"/>
      <c r="I29" s="264"/>
      <c r="J29" s="248"/>
      <c r="K29" s="233" t="str">
        <f t="shared" si="2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12">
        <v>10.6</v>
      </c>
      <c r="C30" s="336" t="s">
        <v>130</v>
      </c>
      <c r="D30" s="337"/>
      <c r="E30" s="337"/>
      <c r="F30" s="338"/>
      <c r="G30" s="17" t="s">
        <v>131</v>
      </c>
      <c r="H30" s="96"/>
      <c r="I30" s="265"/>
      <c r="J30" s="272"/>
      <c r="K30" s="276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12">
        <v>10.7</v>
      </c>
      <c r="C31" s="394" t="s">
        <v>132</v>
      </c>
      <c r="D31" s="389"/>
      <c r="E31" s="389"/>
      <c r="F31" s="390"/>
      <c r="G31" s="261" t="s">
        <v>11</v>
      </c>
      <c r="H31" s="224"/>
      <c r="I31" s="266"/>
      <c r="J31" s="273"/>
      <c r="K31" s="253" t="str">
        <f t="shared" si="2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12">
        <v>10.8</v>
      </c>
      <c r="C32" s="336" t="s">
        <v>133</v>
      </c>
      <c r="D32" s="337"/>
      <c r="E32" s="337"/>
      <c r="F32" s="338"/>
      <c r="G32" s="48"/>
      <c r="H32" s="20"/>
      <c r="I32" s="20"/>
      <c r="J32" s="37"/>
      <c r="K32" s="23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8" s="98" customFormat="1" ht="18" x14ac:dyDescent="0.25">
      <c r="A33" s="1"/>
      <c r="B33" s="4" t="s">
        <v>207</v>
      </c>
      <c r="C33" s="352" t="s">
        <v>219</v>
      </c>
      <c r="D33" s="353"/>
      <c r="E33" s="353"/>
      <c r="F33" s="354"/>
      <c r="G33" s="99" t="s">
        <v>209</v>
      </c>
      <c r="H33" s="101"/>
      <c r="I33" s="101"/>
      <c r="J33" s="102"/>
      <c r="K33" s="277" t="str">
        <f t="shared" ref="K33" si="3">IF((J33)="","",J33-I33)</f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98" customFormat="1" ht="18" x14ac:dyDescent="0.25">
      <c r="A34" s="1"/>
      <c r="B34" s="4" t="s">
        <v>207</v>
      </c>
      <c r="C34" s="352" t="s">
        <v>220</v>
      </c>
      <c r="D34" s="353"/>
      <c r="E34" s="353"/>
      <c r="F34" s="354"/>
      <c r="G34" s="99" t="s">
        <v>211</v>
      </c>
      <c r="H34" s="101"/>
      <c r="I34" s="101"/>
      <c r="J34" s="102"/>
      <c r="K34" s="11" t="str">
        <f t="shared" ref="K34" si="4">IF((J34)="","",J34-I34)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365" t="s">
        <v>75</v>
      </c>
      <c r="C35" s="401"/>
      <c r="D35" s="401"/>
      <c r="E35" s="401"/>
      <c r="F35" s="401"/>
      <c r="G35" s="401"/>
      <c r="H35" s="401"/>
      <c r="I35" s="401"/>
      <c r="J35" s="401"/>
      <c r="K35" s="40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45"/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72" x14ac:dyDescent="0.25">
      <c r="A37" s="1"/>
      <c r="B37" s="406" t="s">
        <v>134</v>
      </c>
      <c r="C37" s="337"/>
      <c r="D37" s="337"/>
      <c r="E37" s="51"/>
      <c r="F37" s="52" t="s">
        <v>135</v>
      </c>
      <c r="G37" s="4" t="s">
        <v>3</v>
      </c>
      <c r="H37" s="7" t="s">
        <v>225</v>
      </c>
      <c r="I37" s="7" t="s">
        <v>204</v>
      </c>
      <c r="J37" s="5" t="s">
        <v>205</v>
      </c>
      <c r="K37" s="5" t="s">
        <v>206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28.5" x14ac:dyDescent="0.25">
      <c r="A38" s="1"/>
      <c r="B38" s="12">
        <v>11.1</v>
      </c>
      <c r="C38" s="336" t="s">
        <v>137</v>
      </c>
      <c r="D38" s="337"/>
      <c r="E38" s="337"/>
      <c r="F38" s="338"/>
      <c r="G38" s="28" t="s">
        <v>119</v>
      </c>
      <c r="H38" s="212"/>
      <c r="I38" s="20">
        <v>58.48</v>
      </c>
      <c r="J38" s="30">
        <v>58.74</v>
      </c>
      <c r="K38" s="11">
        <f t="shared" ref="K38:K42" si="5">IF(J38="","",J38-I38)</f>
        <v>0.26000000000000512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15.75" x14ac:dyDescent="0.25">
      <c r="A39" s="1"/>
      <c r="B39" s="12">
        <v>11.2</v>
      </c>
      <c r="C39" s="336" t="s">
        <v>138</v>
      </c>
      <c r="D39" s="337"/>
      <c r="E39" s="337"/>
      <c r="F39" s="338"/>
      <c r="G39" s="28" t="s">
        <v>139</v>
      </c>
      <c r="H39" s="212"/>
      <c r="I39" s="20">
        <v>29.01</v>
      </c>
      <c r="J39" s="30">
        <v>20.350000000000001</v>
      </c>
      <c r="K39" s="11">
        <f t="shared" si="5"/>
        <v>-8.66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33.6" customHeight="1" x14ac:dyDescent="0.25">
      <c r="A40" s="1"/>
      <c r="B40" s="39">
        <v>11.3</v>
      </c>
      <c r="C40" s="336" t="s">
        <v>201</v>
      </c>
      <c r="D40" s="337"/>
      <c r="E40" s="337"/>
      <c r="F40" s="338"/>
      <c r="G40" s="28" t="s">
        <v>141</v>
      </c>
      <c r="H40" s="212"/>
      <c r="I40" s="20"/>
      <c r="J40" s="41"/>
      <c r="K40" s="11" t="str">
        <f t="shared" si="5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33.6" customHeight="1" x14ac:dyDescent="0.25">
      <c r="A41" s="1"/>
      <c r="B41" s="12">
        <v>11.4</v>
      </c>
      <c r="C41" s="336" t="s">
        <v>202</v>
      </c>
      <c r="D41" s="337"/>
      <c r="E41" s="337"/>
      <c r="F41" s="338"/>
      <c r="G41" s="17" t="s">
        <v>143</v>
      </c>
      <c r="H41" s="57"/>
      <c r="I41" s="96"/>
      <c r="J41" s="97"/>
      <c r="K41" s="92" t="str">
        <f t="shared" si="5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33.6" customHeight="1" x14ac:dyDescent="0.25">
      <c r="A42" s="1"/>
      <c r="B42" s="12">
        <v>11.5</v>
      </c>
      <c r="C42" s="395" t="s">
        <v>144</v>
      </c>
      <c r="D42" s="389"/>
      <c r="E42" s="389"/>
      <c r="F42" s="390"/>
      <c r="G42" s="261" t="s">
        <v>145</v>
      </c>
      <c r="H42" s="222"/>
      <c r="I42" s="267">
        <v>0.02</v>
      </c>
      <c r="J42" s="295">
        <v>0</v>
      </c>
      <c r="K42" s="296">
        <f t="shared" si="5"/>
        <v>-0.02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s="98" customFormat="1" ht="33.6" customHeight="1" x14ac:dyDescent="0.25">
      <c r="A43" s="1"/>
      <c r="B43" s="4" t="s">
        <v>207</v>
      </c>
      <c r="C43" s="352" t="s">
        <v>221</v>
      </c>
      <c r="D43" s="353"/>
      <c r="E43" s="353"/>
      <c r="F43" s="354"/>
      <c r="G43" s="99" t="s">
        <v>209</v>
      </c>
      <c r="H43" s="213"/>
      <c r="I43" s="101"/>
      <c r="J43" s="102"/>
      <c r="K43" s="11" t="str">
        <f t="shared" ref="K43" si="6">IF((J43)="","",J43-I43)</f>
        <v/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8" customFormat="1" ht="18" x14ac:dyDescent="0.25">
      <c r="A44" s="1"/>
      <c r="B44" s="4" t="s">
        <v>207</v>
      </c>
      <c r="C44" s="352" t="s">
        <v>222</v>
      </c>
      <c r="D44" s="353"/>
      <c r="E44" s="353"/>
      <c r="F44" s="354"/>
      <c r="G44" s="99" t="s">
        <v>211</v>
      </c>
      <c r="H44" s="213"/>
      <c r="I44" s="101"/>
      <c r="J44" s="102"/>
      <c r="K44" s="11" t="str">
        <f t="shared" ref="K44" si="7">IF((J44)="","",J44-I44)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365" t="s">
        <v>75</v>
      </c>
      <c r="C45" s="401"/>
      <c r="D45" s="401"/>
      <c r="E45" s="401"/>
      <c r="F45" s="401"/>
      <c r="G45" s="401"/>
      <c r="H45" s="401"/>
      <c r="I45" s="401"/>
      <c r="J45" s="401"/>
      <c r="K45" s="40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45"/>
      <c r="K46" s="4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72" x14ac:dyDescent="0.25">
      <c r="A47" s="1"/>
      <c r="B47" s="350" t="s">
        <v>147</v>
      </c>
      <c r="C47" s="337"/>
      <c r="D47" s="337"/>
      <c r="E47" s="337"/>
      <c r="F47" s="338"/>
      <c r="G47" s="4" t="s">
        <v>3</v>
      </c>
      <c r="H47" s="7" t="s">
        <v>225</v>
      </c>
      <c r="I47" s="7" t="s">
        <v>204</v>
      </c>
      <c r="J47" s="5" t="s">
        <v>205</v>
      </c>
      <c r="K47" s="5" t="s">
        <v>206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36.6" customHeight="1" x14ac:dyDescent="0.25">
      <c r="A48" s="1"/>
      <c r="B48" s="12">
        <v>12.1</v>
      </c>
      <c r="C48" s="336" t="s">
        <v>149</v>
      </c>
      <c r="D48" s="337"/>
      <c r="E48" s="337"/>
      <c r="F48" s="338"/>
      <c r="G48" s="53" t="s">
        <v>11</v>
      </c>
      <c r="H48" s="189"/>
      <c r="I48" s="80"/>
      <c r="J48" s="81"/>
      <c r="K48" s="82" t="str">
        <f t="shared" ref="K48:K50" si="8">IF(J48="","",J48-I48)</f>
        <v/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8" ht="36.6" customHeight="1" x14ac:dyDescent="0.25">
      <c r="A49" s="1"/>
      <c r="B49" s="12">
        <v>12.2</v>
      </c>
      <c r="C49" s="336" t="s">
        <v>157</v>
      </c>
      <c r="D49" s="337"/>
      <c r="E49" s="337"/>
      <c r="F49" s="338"/>
      <c r="G49" s="55" t="s">
        <v>158</v>
      </c>
      <c r="H49" s="214"/>
      <c r="I49" s="83"/>
      <c r="J49" s="94"/>
      <c r="K49" s="82" t="str">
        <f t="shared" si="8"/>
        <v/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8" ht="36.6" customHeight="1" x14ac:dyDescent="0.25">
      <c r="A50" s="1"/>
      <c r="B50" s="12">
        <v>12.3</v>
      </c>
      <c r="C50" s="407" t="s">
        <v>200</v>
      </c>
      <c r="D50" s="404"/>
      <c r="E50" s="404"/>
      <c r="F50" s="405"/>
      <c r="G50" s="259" t="s">
        <v>199</v>
      </c>
      <c r="H50" s="225"/>
      <c r="I50" s="268"/>
      <c r="J50" s="274"/>
      <c r="K50" s="253" t="str">
        <f t="shared" si="8"/>
        <v/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8" x14ac:dyDescent="0.25">
      <c r="A51" s="1"/>
      <c r="B51" s="365" t="s">
        <v>75</v>
      </c>
      <c r="C51" s="401"/>
      <c r="D51" s="401"/>
      <c r="E51" s="401"/>
      <c r="F51" s="401"/>
      <c r="G51" s="401"/>
      <c r="H51" s="401"/>
      <c r="I51" s="401"/>
      <c r="J51" s="401"/>
      <c r="K51" s="40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45"/>
      <c r="K52" s="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8" ht="72.75" thickBot="1" x14ac:dyDescent="0.3">
      <c r="A53" s="1"/>
      <c r="B53" s="350" t="s">
        <v>164</v>
      </c>
      <c r="C53" s="337"/>
      <c r="D53" s="337"/>
      <c r="E53" s="337"/>
      <c r="F53" s="338"/>
      <c r="G53" s="4" t="s">
        <v>3</v>
      </c>
      <c r="H53" s="7" t="s">
        <v>225</v>
      </c>
      <c r="I53" s="7" t="s">
        <v>204</v>
      </c>
      <c r="J53" s="5" t="s">
        <v>205</v>
      </c>
      <c r="K53" s="5" t="s">
        <v>206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8" ht="15.75" x14ac:dyDescent="0.25">
      <c r="A54" s="1"/>
      <c r="B54" s="12">
        <v>13.1</v>
      </c>
      <c r="C54" s="395" t="s">
        <v>165</v>
      </c>
      <c r="D54" s="389"/>
      <c r="E54" s="389"/>
      <c r="F54" s="390"/>
      <c r="G54" s="261" t="s">
        <v>167</v>
      </c>
      <c r="H54" s="222"/>
      <c r="I54" s="297">
        <v>18456680</v>
      </c>
      <c r="J54" s="298">
        <v>14971340</v>
      </c>
      <c r="K54" s="299">
        <f t="shared" ref="K54:K62" si="9">IF(J54="","",J54-I54)</f>
        <v>-3485340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8" ht="15.75" x14ac:dyDescent="0.25">
      <c r="A55" s="1"/>
      <c r="B55" s="12">
        <v>13.2</v>
      </c>
      <c r="C55" s="395" t="s">
        <v>168</v>
      </c>
      <c r="D55" s="389"/>
      <c r="E55" s="389"/>
      <c r="F55" s="390"/>
      <c r="G55" s="262" t="s">
        <v>167</v>
      </c>
      <c r="H55" s="226"/>
      <c r="I55" s="300"/>
      <c r="J55" s="301"/>
      <c r="K55" s="302" t="str">
        <f t="shared" si="9"/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8" ht="15.75" x14ac:dyDescent="0.25">
      <c r="A56" s="1"/>
      <c r="B56" s="12">
        <v>13.3</v>
      </c>
      <c r="C56" s="395" t="s">
        <v>172</v>
      </c>
      <c r="D56" s="389"/>
      <c r="E56" s="389"/>
      <c r="F56" s="390"/>
      <c r="G56" s="262" t="s">
        <v>11</v>
      </c>
      <c r="H56" s="226"/>
      <c r="I56" s="269">
        <v>0.2208</v>
      </c>
      <c r="J56" s="273">
        <v>0.22090000000000001</v>
      </c>
      <c r="K56" s="275">
        <f t="shared" si="9"/>
        <v>1.0000000000001674E-4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8" ht="15.75" x14ac:dyDescent="0.25">
      <c r="A57" s="1"/>
      <c r="B57" s="12">
        <v>13.4</v>
      </c>
      <c r="C57" s="395" t="s">
        <v>175</v>
      </c>
      <c r="D57" s="389"/>
      <c r="E57" s="389"/>
      <c r="F57" s="390"/>
      <c r="G57" s="262" t="s">
        <v>11</v>
      </c>
      <c r="H57" s="226"/>
      <c r="I57" s="269">
        <v>0</v>
      </c>
      <c r="J57" s="273">
        <v>0</v>
      </c>
      <c r="K57" s="275">
        <f t="shared" si="9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8" ht="15.75" x14ac:dyDescent="0.25">
      <c r="A58" s="1"/>
      <c r="B58" s="62">
        <v>13.5</v>
      </c>
      <c r="C58" s="336" t="s">
        <v>177</v>
      </c>
      <c r="D58" s="337"/>
      <c r="E58" s="337"/>
      <c r="F58" s="338"/>
      <c r="G58" s="17" t="s">
        <v>178</v>
      </c>
      <c r="H58" s="57"/>
      <c r="I58" s="20"/>
      <c r="J58" s="43"/>
      <c r="K58" s="57" t="str">
        <f t="shared" si="9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8" ht="15.75" x14ac:dyDescent="0.25">
      <c r="A59" s="1"/>
      <c r="B59" s="39">
        <v>13.6</v>
      </c>
      <c r="C59" s="336" t="s">
        <v>179</v>
      </c>
      <c r="D59" s="337"/>
      <c r="E59" s="337"/>
      <c r="F59" s="338"/>
      <c r="G59" s="17" t="s">
        <v>178</v>
      </c>
      <c r="H59" s="57"/>
      <c r="I59" s="20"/>
      <c r="J59" s="43"/>
      <c r="K59" s="57" t="str">
        <f t="shared" si="9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ht="24" customHeight="1" x14ac:dyDescent="0.25">
      <c r="A60" s="1"/>
      <c r="B60" s="39" t="s">
        <v>180</v>
      </c>
      <c r="C60" s="336" t="s">
        <v>181</v>
      </c>
      <c r="D60" s="337"/>
      <c r="E60" s="337"/>
      <c r="F60" s="338"/>
      <c r="G60" s="17" t="s">
        <v>11</v>
      </c>
      <c r="H60" s="57"/>
      <c r="I60" s="85"/>
      <c r="J60" s="88"/>
      <c r="K60" s="95" t="str">
        <f t="shared" si="9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8" ht="15.75" x14ac:dyDescent="0.25">
      <c r="A61" s="1"/>
      <c r="B61" s="12" t="s">
        <v>182</v>
      </c>
      <c r="C61" s="336" t="s">
        <v>183</v>
      </c>
      <c r="D61" s="337"/>
      <c r="E61" s="337"/>
      <c r="F61" s="338"/>
      <c r="G61" s="17" t="s">
        <v>11</v>
      </c>
      <c r="H61" s="57"/>
      <c r="I61" s="85"/>
      <c r="J61" s="88"/>
      <c r="K61" s="95" t="str">
        <f t="shared" si="9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8" ht="15.75" x14ac:dyDescent="0.25">
      <c r="A62" s="1"/>
      <c r="B62" s="12" t="s">
        <v>184</v>
      </c>
      <c r="C62" s="336" t="s">
        <v>185</v>
      </c>
      <c r="D62" s="337"/>
      <c r="E62" s="337"/>
      <c r="F62" s="338"/>
      <c r="G62" s="17" t="s">
        <v>11</v>
      </c>
      <c r="H62" s="57"/>
      <c r="I62" s="85"/>
      <c r="J62" s="88"/>
      <c r="K62" s="304" t="str">
        <f t="shared" si="9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8" s="122" customFormat="1" ht="18" x14ac:dyDescent="0.25">
      <c r="A63" s="1"/>
      <c r="B63" s="4" t="s">
        <v>207</v>
      </c>
      <c r="C63" s="352" t="s">
        <v>276</v>
      </c>
      <c r="D63" s="353"/>
      <c r="E63" s="353"/>
      <c r="F63" s="354"/>
      <c r="G63" s="99" t="s">
        <v>178</v>
      </c>
      <c r="H63" s="213"/>
      <c r="I63" s="101"/>
      <c r="J63" s="102"/>
      <c r="K63" s="305" t="str">
        <f t="shared" ref="K63" si="10">IF((J63)="","",J63-I63)</f>
        <v/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122" customFormat="1" ht="18" x14ac:dyDescent="0.25">
      <c r="A64" s="1"/>
      <c r="B64" s="4" t="s">
        <v>207</v>
      </c>
      <c r="C64" s="352" t="s">
        <v>277</v>
      </c>
      <c r="D64" s="353"/>
      <c r="E64" s="353"/>
      <c r="F64" s="354"/>
      <c r="G64" s="99" t="s">
        <v>178</v>
      </c>
      <c r="H64" s="213"/>
      <c r="I64" s="101"/>
      <c r="J64" s="102"/>
      <c r="K64" s="15" t="str">
        <f t="shared" ref="K64" si="11">IF((J64)="","",J64-I64)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7" ht="57.75" customHeight="1" x14ac:dyDescent="0.25">
      <c r="A65" s="1"/>
      <c r="B65" s="365" t="s">
        <v>305</v>
      </c>
      <c r="C65" s="401"/>
      <c r="D65" s="401"/>
      <c r="E65" s="401"/>
      <c r="F65" s="401"/>
      <c r="G65" s="401"/>
      <c r="H65" s="401"/>
      <c r="I65" s="401"/>
      <c r="J65" s="401"/>
      <c r="K65" s="40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45"/>
      <c r="K66" s="4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45"/>
      <c r="K67" s="4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45"/>
      <c r="K68" s="4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45"/>
      <c r="K69" s="4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45"/>
      <c r="K70" s="4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45"/>
      <c r="K71" s="4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45"/>
      <c r="K72" s="4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45"/>
      <c r="K73" s="4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45"/>
      <c r="K74" s="4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45"/>
      <c r="K75" s="4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45"/>
      <c r="K76" s="4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45"/>
      <c r="K77" s="4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45"/>
      <c r="K78" s="4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45"/>
      <c r="K79" s="4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45"/>
      <c r="K80" s="4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45"/>
      <c r="K81" s="4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45"/>
      <c r="K82" s="4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45"/>
      <c r="K83" s="4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45"/>
      <c r="K84" s="4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45"/>
      <c r="K85" s="4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45"/>
      <c r="K86" s="4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45"/>
      <c r="K87" s="4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45"/>
      <c r="K88" s="4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45"/>
      <c r="K89" s="4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45"/>
      <c r="K90" s="4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45"/>
      <c r="K91" s="4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45"/>
      <c r="K92" s="4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45"/>
      <c r="K93" s="4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45"/>
      <c r="K94" s="4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45"/>
      <c r="K95" s="4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45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45"/>
      <c r="K97" s="4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45"/>
      <c r="K98" s="4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45"/>
      <c r="K99" s="4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45"/>
      <c r="K100" s="4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45"/>
      <c r="K101" s="4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45"/>
      <c r="K102" s="4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45"/>
      <c r="K103" s="4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45"/>
      <c r="K104" s="4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45"/>
      <c r="K105" s="4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45"/>
      <c r="K106" s="4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45"/>
      <c r="K107" s="4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45"/>
      <c r="K108" s="4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45"/>
      <c r="K109" s="4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45"/>
      <c r="K110" s="4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45"/>
      <c r="K111" s="4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45"/>
      <c r="K112" s="4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45"/>
      <c r="K113" s="4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45"/>
      <c r="K114" s="4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45"/>
      <c r="K115" s="4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45"/>
      <c r="K116" s="4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45"/>
      <c r="K117" s="4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45"/>
      <c r="K118" s="4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45"/>
      <c r="K119" s="4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45"/>
      <c r="K120" s="4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45"/>
      <c r="K121" s="4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45"/>
      <c r="K122" s="4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45"/>
      <c r="K123" s="4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45"/>
      <c r="K124" s="4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45"/>
      <c r="K125" s="4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45"/>
      <c r="K126" s="4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45"/>
      <c r="K127" s="4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45"/>
      <c r="K128" s="4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5"/>
      <c r="K129" s="4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5"/>
      <c r="K130" s="4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45"/>
      <c r="K131" s="4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45"/>
      <c r="K132" s="4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45"/>
      <c r="K133" s="4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5"/>
      <c r="K134" s="4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45"/>
      <c r="K135" s="4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45"/>
      <c r="K136" s="4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45"/>
      <c r="K137" s="4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45"/>
      <c r="K138" s="4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45"/>
      <c r="K139" s="4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45"/>
      <c r="K140" s="4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45"/>
      <c r="K141" s="4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45"/>
      <c r="K142" s="4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45"/>
      <c r="K143" s="4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45"/>
      <c r="K144" s="4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45"/>
      <c r="K145" s="4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45"/>
      <c r="K146" s="4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45"/>
      <c r="K147" s="4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45"/>
      <c r="K148" s="4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45"/>
      <c r="K149" s="4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45"/>
      <c r="K150" s="4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45"/>
      <c r="K151" s="4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45"/>
      <c r="K152" s="4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45"/>
      <c r="K153" s="4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45"/>
      <c r="K154" s="4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45"/>
      <c r="K155" s="4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45"/>
      <c r="K156" s="4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45"/>
      <c r="K157" s="4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45"/>
      <c r="K158" s="4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45"/>
      <c r="K159" s="4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45"/>
      <c r="K160" s="4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45"/>
      <c r="K161" s="4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45"/>
      <c r="K162" s="4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45"/>
      <c r="K163" s="4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45"/>
      <c r="K164" s="4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45"/>
      <c r="K165" s="4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45"/>
      <c r="K166" s="4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45"/>
      <c r="K167" s="4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45"/>
      <c r="K168" s="4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45"/>
      <c r="K169" s="4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45"/>
      <c r="K170" s="4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45"/>
      <c r="K171" s="4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45"/>
      <c r="K172" s="4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45"/>
      <c r="K173" s="4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45"/>
      <c r="K174" s="4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45"/>
      <c r="K175" s="4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45"/>
      <c r="K176" s="4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45"/>
      <c r="K177" s="4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45"/>
      <c r="K178" s="4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45"/>
      <c r="K179" s="4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45"/>
      <c r="K180" s="4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45"/>
      <c r="K181" s="4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45"/>
      <c r="K182" s="4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45"/>
      <c r="K183" s="4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45"/>
      <c r="K184" s="4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45"/>
      <c r="K185" s="4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45"/>
      <c r="K186" s="4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45"/>
      <c r="K187" s="4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45"/>
      <c r="K188" s="4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45"/>
      <c r="K189" s="4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45"/>
      <c r="K190" s="4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45"/>
      <c r="K191" s="4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45"/>
      <c r="K192" s="4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45"/>
      <c r="K193" s="4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45"/>
      <c r="K194" s="4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45"/>
      <c r="K195" s="4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45"/>
      <c r="K196" s="4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45"/>
      <c r="K197" s="4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45"/>
      <c r="K198" s="4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45"/>
      <c r="K199" s="4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45"/>
      <c r="K200" s="4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45"/>
      <c r="K201" s="4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45"/>
      <c r="K202" s="4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45"/>
      <c r="K203" s="4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45"/>
      <c r="K204" s="4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45"/>
      <c r="K205" s="4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45"/>
      <c r="K206" s="4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45"/>
      <c r="K207" s="4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45"/>
      <c r="K208" s="4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45"/>
      <c r="K209" s="4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45"/>
      <c r="K210" s="4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45"/>
      <c r="K211" s="4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45"/>
      <c r="K212" s="4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45"/>
      <c r="K213" s="4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45"/>
      <c r="K214" s="4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45"/>
      <c r="K215" s="4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45"/>
      <c r="K216" s="4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45"/>
      <c r="K217" s="4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45"/>
      <c r="K218" s="4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45"/>
      <c r="K219" s="4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45"/>
      <c r="K220" s="4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45"/>
      <c r="K221" s="4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45"/>
      <c r="K222" s="4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45"/>
      <c r="K223" s="4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45"/>
      <c r="K224" s="4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45"/>
      <c r="K225" s="4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45"/>
      <c r="K226" s="4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45"/>
      <c r="K227" s="4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45"/>
      <c r="K228" s="4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45"/>
      <c r="K229" s="4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45"/>
      <c r="K230" s="4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45"/>
      <c r="K231" s="4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45"/>
      <c r="K232" s="4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45"/>
      <c r="K233" s="4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45"/>
      <c r="K234" s="4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45"/>
      <c r="K235" s="4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45"/>
      <c r="K236" s="4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45"/>
      <c r="K237" s="4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45"/>
      <c r="K238" s="4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45"/>
      <c r="K239" s="4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45"/>
      <c r="K240" s="4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45"/>
      <c r="K241" s="4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45"/>
      <c r="K242" s="4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45"/>
      <c r="K243" s="4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45"/>
      <c r="K244" s="4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45"/>
      <c r="K245" s="4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45"/>
      <c r="K246" s="4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45"/>
      <c r="K247" s="4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45"/>
      <c r="K248" s="4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45"/>
      <c r="K249" s="4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45"/>
      <c r="K250" s="4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45"/>
      <c r="K251" s="4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45"/>
      <c r="K252" s="4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45"/>
      <c r="K253" s="4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45"/>
      <c r="K254" s="4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45"/>
      <c r="K255" s="4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45"/>
      <c r="K256" s="4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45"/>
      <c r="K257" s="4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45"/>
      <c r="K258" s="4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45"/>
      <c r="K259" s="4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45"/>
      <c r="K260" s="4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45"/>
      <c r="K261" s="4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45"/>
      <c r="K262" s="4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45"/>
      <c r="K263" s="4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45"/>
      <c r="K264" s="4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45"/>
      <c r="K265" s="4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45"/>
      <c r="K266" s="4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45"/>
      <c r="K267" s="4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45"/>
      <c r="K268" s="4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45"/>
      <c r="K269" s="4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45"/>
      <c r="K270" s="4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45"/>
      <c r="K271" s="4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45"/>
      <c r="K272" s="4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45"/>
      <c r="K273" s="4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45"/>
      <c r="K274" s="4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45"/>
      <c r="K275" s="4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45"/>
      <c r="K276" s="4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45"/>
      <c r="K277" s="4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45"/>
      <c r="K278" s="4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45"/>
      <c r="K279" s="4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45"/>
      <c r="K280" s="4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45"/>
      <c r="K281" s="4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45"/>
      <c r="K282" s="4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45"/>
      <c r="K283" s="4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45"/>
      <c r="K284" s="4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45"/>
      <c r="K285" s="4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45"/>
      <c r="K286" s="4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45"/>
      <c r="K287" s="4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45"/>
      <c r="K288" s="4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45"/>
      <c r="K289" s="4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45"/>
      <c r="K290" s="4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45"/>
      <c r="K291" s="4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45"/>
      <c r="K292" s="4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45"/>
      <c r="K293" s="4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45"/>
      <c r="K294" s="4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45"/>
      <c r="K295" s="4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45"/>
      <c r="K296" s="4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45"/>
      <c r="K297" s="4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45"/>
      <c r="K298" s="4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45"/>
      <c r="K299" s="4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45"/>
      <c r="K300" s="4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45"/>
      <c r="K301" s="4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45"/>
      <c r="K302" s="4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45"/>
      <c r="K303" s="4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45"/>
      <c r="K304" s="4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45"/>
      <c r="K305" s="4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45"/>
      <c r="K306" s="4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45"/>
      <c r="K307" s="4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45"/>
      <c r="K308" s="4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45"/>
      <c r="K309" s="4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45"/>
      <c r="K310" s="4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45"/>
      <c r="K311" s="4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45"/>
      <c r="K312" s="4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45"/>
      <c r="K313" s="4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45"/>
      <c r="K314" s="4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45"/>
      <c r="K315" s="4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45"/>
      <c r="K316" s="4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45"/>
      <c r="K317" s="4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45"/>
      <c r="K318" s="4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45"/>
      <c r="K319" s="4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45"/>
      <c r="K320" s="4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45"/>
      <c r="K321" s="4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45"/>
      <c r="K322" s="4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45"/>
      <c r="K323" s="4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45"/>
      <c r="K324" s="4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45"/>
      <c r="K325" s="4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45"/>
      <c r="K326" s="4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45"/>
      <c r="K327" s="4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45"/>
      <c r="K328" s="4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45"/>
      <c r="K329" s="4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45"/>
      <c r="K330" s="4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45"/>
      <c r="K331" s="4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45"/>
      <c r="K332" s="4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45"/>
      <c r="K333" s="4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45"/>
      <c r="K334" s="4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45"/>
      <c r="K335" s="4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45"/>
      <c r="K336" s="4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45"/>
      <c r="K337" s="4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45"/>
      <c r="K338" s="4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45"/>
      <c r="K339" s="4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45"/>
      <c r="K340" s="4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45"/>
      <c r="K341" s="4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45"/>
      <c r="K342" s="4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45"/>
      <c r="K343" s="4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45"/>
      <c r="K344" s="4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45"/>
      <c r="K345" s="4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45"/>
      <c r="K346" s="4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45"/>
      <c r="K347" s="4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45"/>
      <c r="K348" s="4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45"/>
      <c r="K349" s="4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45"/>
      <c r="K350" s="4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45"/>
      <c r="K351" s="4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45"/>
      <c r="K352" s="4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45"/>
      <c r="K353" s="4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45"/>
      <c r="K354" s="4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45"/>
      <c r="K355" s="4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45"/>
      <c r="K356" s="4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45"/>
      <c r="K357" s="4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45"/>
      <c r="K358" s="4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45"/>
      <c r="K359" s="4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45"/>
      <c r="K360" s="4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45"/>
      <c r="K361" s="4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45"/>
      <c r="K362" s="4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45"/>
      <c r="K363" s="4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45"/>
      <c r="K364" s="4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45"/>
      <c r="K365" s="4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45"/>
      <c r="K366" s="4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45"/>
      <c r="K367" s="4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45"/>
      <c r="K368" s="4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45"/>
      <c r="K369" s="4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45"/>
      <c r="K370" s="4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45"/>
      <c r="K371" s="4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45"/>
      <c r="K372" s="4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45"/>
      <c r="K373" s="4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45"/>
      <c r="K374" s="4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45"/>
      <c r="K375" s="4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45"/>
      <c r="K376" s="4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45"/>
      <c r="K377" s="4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45"/>
      <c r="K378" s="4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45"/>
      <c r="K379" s="4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45"/>
      <c r="K380" s="4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45"/>
      <c r="K381" s="4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45"/>
      <c r="K382" s="4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45"/>
      <c r="K383" s="4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45"/>
      <c r="K384" s="4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45"/>
      <c r="K385" s="4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45"/>
      <c r="K386" s="4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45"/>
      <c r="K387" s="4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45"/>
      <c r="K388" s="4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45"/>
      <c r="K389" s="4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45"/>
      <c r="K390" s="4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45"/>
      <c r="K391" s="4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45"/>
      <c r="K392" s="4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45"/>
      <c r="K393" s="4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45"/>
      <c r="K394" s="4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45"/>
      <c r="K395" s="4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45"/>
      <c r="K396" s="4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45"/>
      <c r="K397" s="4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45"/>
      <c r="K398" s="4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45"/>
      <c r="K399" s="4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45"/>
      <c r="K400" s="4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45"/>
      <c r="K401" s="4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45"/>
      <c r="K402" s="4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45"/>
      <c r="K403" s="4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45"/>
      <c r="K404" s="4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45"/>
      <c r="K405" s="4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45"/>
      <c r="K406" s="4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45"/>
      <c r="K407" s="4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45"/>
      <c r="K408" s="4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45"/>
      <c r="K409" s="4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45"/>
      <c r="K410" s="4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45"/>
      <c r="K411" s="4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45"/>
      <c r="K412" s="4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45"/>
      <c r="K413" s="4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45"/>
      <c r="K414" s="4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45"/>
      <c r="K415" s="4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45"/>
      <c r="K416" s="4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45"/>
      <c r="K417" s="4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45"/>
      <c r="K418" s="4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45"/>
      <c r="K419" s="4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45"/>
      <c r="K420" s="4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45"/>
      <c r="K421" s="4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45"/>
      <c r="K422" s="4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45"/>
      <c r="K423" s="4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45"/>
      <c r="K424" s="4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45"/>
      <c r="K425" s="4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45"/>
      <c r="K426" s="4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45"/>
      <c r="K427" s="4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45"/>
      <c r="K428" s="4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45"/>
      <c r="K429" s="4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45"/>
      <c r="K430" s="4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45"/>
      <c r="K431" s="4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45"/>
      <c r="K432" s="4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45"/>
      <c r="K433" s="4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45"/>
      <c r="K434" s="4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45"/>
      <c r="K435" s="4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45"/>
      <c r="K436" s="4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45"/>
      <c r="K437" s="4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45"/>
      <c r="K438" s="4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45"/>
      <c r="K439" s="4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45"/>
      <c r="K440" s="4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45"/>
      <c r="K441" s="4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45"/>
      <c r="K442" s="4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45"/>
      <c r="K443" s="4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45"/>
      <c r="K444" s="4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45"/>
      <c r="K445" s="4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45"/>
      <c r="K446" s="4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45"/>
      <c r="K447" s="4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45"/>
      <c r="K448" s="4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45"/>
      <c r="K449" s="4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45"/>
      <c r="K450" s="4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45"/>
      <c r="K451" s="4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45"/>
      <c r="K452" s="4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45"/>
      <c r="K453" s="4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45"/>
      <c r="K454" s="4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45"/>
      <c r="K455" s="4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45"/>
      <c r="K456" s="4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45"/>
      <c r="K457" s="4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45"/>
      <c r="K458" s="4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45"/>
      <c r="K459" s="4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45"/>
      <c r="K460" s="4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45"/>
      <c r="K461" s="4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45"/>
      <c r="K462" s="4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45"/>
      <c r="K463" s="4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45"/>
      <c r="K464" s="4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45"/>
      <c r="K465" s="4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45"/>
      <c r="K466" s="4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45"/>
      <c r="K467" s="4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45"/>
      <c r="K468" s="4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45"/>
      <c r="K469" s="4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45"/>
      <c r="K470" s="4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45"/>
      <c r="K471" s="4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45"/>
      <c r="K472" s="4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45"/>
      <c r="K473" s="4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45"/>
      <c r="K474" s="4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45"/>
      <c r="K475" s="4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45"/>
      <c r="K476" s="4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45"/>
      <c r="K477" s="4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45"/>
      <c r="K478" s="4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45"/>
      <c r="K479" s="4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45"/>
      <c r="K480" s="4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45"/>
      <c r="K481" s="4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45"/>
      <c r="K482" s="4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45"/>
      <c r="K483" s="4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45"/>
      <c r="K484" s="4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45"/>
      <c r="K485" s="4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45"/>
      <c r="K486" s="4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45"/>
      <c r="K487" s="4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45"/>
      <c r="K488" s="4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45"/>
      <c r="K489" s="4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45"/>
      <c r="K490" s="4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45"/>
      <c r="K491" s="4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45"/>
      <c r="K492" s="4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45"/>
      <c r="K493" s="4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45"/>
      <c r="K494" s="4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45"/>
      <c r="K495" s="4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45"/>
      <c r="K496" s="4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45"/>
      <c r="K497" s="4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45"/>
      <c r="K498" s="4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45"/>
      <c r="K499" s="4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45"/>
      <c r="K500" s="4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45"/>
      <c r="K501" s="4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45"/>
      <c r="K502" s="4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45"/>
      <c r="K503" s="4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45"/>
      <c r="K504" s="4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45"/>
      <c r="K505" s="4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45"/>
      <c r="K506" s="4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45"/>
      <c r="K507" s="4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45"/>
      <c r="K508" s="4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45"/>
      <c r="K509" s="4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45"/>
      <c r="K510" s="4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45"/>
      <c r="K511" s="4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45"/>
      <c r="K512" s="4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45"/>
      <c r="K513" s="4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45"/>
      <c r="K514" s="4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45"/>
      <c r="K515" s="4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45"/>
      <c r="K516" s="4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45"/>
      <c r="K517" s="4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45"/>
      <c r="K518" s="4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45"/>
      <c r="K519" s="4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45"/>
      <c r="K520" s="4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45"/>
      <c r="K521" s="4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45"/>
      <c r="K522" s="4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45"/>
      <c r="K523" s="4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45"/>
      <c r="K524" s="4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45"/>
      <c r="K525" s="4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45"/>
      <c r="K526" s="4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45"/>
      <c r="K527" s="4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45"/>
      <c r="K528" s="4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45"/>
      <c r="K529" s="4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45"/>
      <c r="K530" s="4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45"/>
      <c r="K531" s="4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45"/>
      <c r="K532" s="4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45"/>
      <c r="K533" s="4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45"/>
      <c r="K534" s="4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45"/>
      <c r="K535" s="4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45"/>
      <c r="K536" s="4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45"/>
      <c r="K537" s="4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45"/>
      <c r="K538" s="4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45"/>
      <c r="K539" s="4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45"/>
      <c r="K540" s="4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45"/>
      <c r="K541" s="4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45"/>
      <c r="K542" s="4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45"/>
      <c r="K543" s="4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45"/>
      <c r="K544" s="4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45"/>
      <c r="K545" s="4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45"/>
      <c r="K546" s="4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45"/>
      <c r="K547" s="4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45"/>
      <c r="K548" s="4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45"/>
      <c r="K549" s="4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45"/>
      <c r="K550" s="4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45"/>
      <c r="K551" s="4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45"/>
      <c r="K552" s="4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45"/>
      <c r="K553" s="4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45"/>
      <c r="K554" s="4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45"/>
      <c r="K555" s="4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45"/>
      <c r="K556" s="4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45"/>
      <c r="K557" s="4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45"/>
      <c r="K558" s="4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45"/>
      <c r="K559" s="4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45"/>
      <c r="K560" s="4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45"/>
      <c r="K561" s="4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45"/>
      <c r="K562" s="4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45"/>
      <c r="K563" s="4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45"/>
      <c r="K564" s="4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45"/>
      <c r="K565" s="4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45"/>
      <c r="K566" s="4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45"/>
      <c r="K567" s="4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45"/>
      <c r="K568" s="4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45"/>
      <c r="K569" s="4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45"/>
      <c r="K570" s="4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45"/>
      <c r="K571" s="4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45"/>
      <c r="K572" s="4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45"/>
      <c r="K573" s="4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45"/>
      <c r="K574" s="4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45"/>
      <c r="K575" s="4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45"/>
      <c r="K576" s="4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45"/>
      <c r="K577" s="4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45"/>
      <c r="K578" s="4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45"/>
      <c r="K579" s="4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45"/>
      <c r="K580" s="4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45"/>
      <c r="K581" s="4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45"/>
      <c r="K582" s="4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45"/>
      <c r="K583" s="4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45"/>
      <c r="K584" s="4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45"/>
      <c r="K585" s="4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45"/>
      <c r="K586" s="4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45"/>
      <c r="K587" s="4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45"/>
      <c r="K588" s="4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45"/>
      <c r="K589" s="4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45"/>
      <c r="K590" s="4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45"/>
      <c r="K591" s="4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45"/>
      <c r="K592" s="4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45"/>
      <c r="K593" s="4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45"/>
      <c r="K594" s="4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45"/>
      <c r="K595" s="4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45"/>
      <c r="K596" s="4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45"/>
      <c r="K597" s="4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45"/>
      <c r="K598" s="4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45"/>
      <c r="K599" s="4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45"/>
      <c r="K600" s="4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45"/>
      <c r="K601" s="4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45"/>
      <c r="K602" s="4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45"/>
      <c r="K603" s="4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45"/>
      <c r="K604" s="4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45"/>
      <c r="K605" s="4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45"/>
      <c r="K606" s="4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45"/>
      <c r="K607" s="4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45"/>
      <c r="K608" s="4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45"/>
      <c r="K609" s="4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45"/>
      <c r="K610" s="4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45"/>
      <c r="K611" s="4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45"/>
      <c r="K612" s="4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45"/>
      <c r="K613" s="4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45"/>
      <c r="K614" s="4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45"/>
      <c r="K615" s="4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45"/>
      <c r="K616" s="4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45"/>
      <c r="K617" s="4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45"/>
      <c r="K618" s="4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45"/>
      <c r="K619" s="4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45"/>
      <c r="K620" s="4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45"/>
      <c r="K621" s="4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45"/>
      <c r="K622" s="4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45"/>
      <c r="K623" s="4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45"/>
      <c r="K624" s="4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45"/>
      <c r="K625" s="4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45"/>
      <c r="K626" s="4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45"/>
      <c r="K627" s="4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45"/>
      <c r="K628" s="4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45"/>
      <c r="K629" s="4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45"/>
      <c r="K630" s="4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45"/>
      <c r="K631" s="4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45"/>
      <c r="K632" s="4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45"/>
      <c r="K633" s="4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45"/>
      <c r="K634" s="4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45"/>
      <c r="K635" s="4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45"/>
      <c r="K636" s="4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45"/>
      <c r="K637" s="4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45"/>
      <c r="K638" s="4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45"/>
      <c r="K639" s="4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45"/>
      <c r="K640" s="4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45"/>
      <c r="K641" s="4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45"/>
      <c r="K642" s="4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45"/>
      <c r="K643" s="4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45"/>
      <c r="K644" s="4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45"/>
      <c r="K645" s="4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45"/>
      <c r="K646" s="4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45"/>
      <c r="K647" s="4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45"/>
      <c r="K648" s="4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45"/>
      <c r="K649" s="4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45"/>
      <c r="K650" s="4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45"/>
      <c r="K651" s="4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45"/>
      <c r="K652" s="4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45"/>
      <c r="K653" s="4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45"/>
      <c r="K654" s="4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45"/>
      <c r="K655" s="4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45"/>
      <c r="K656" s="4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45"/>
      <c r="K657" s="4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45"/>
      <c r="K658" s="4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45"/>
      <c r="K659" s="4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45"/>
      <c r="K660" s="4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45"/>
      <c r="K661" s="4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45"/>
      <c r="K662" s="4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45"/>
      <c r="K663" s="4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45"/>
      <c r="K664" s="4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45"/>
      <c r="K665" s="4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45"/>
      <c r="K666" s="4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45"/>
      <c r="K667" s="4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45"/>
      <c r="K668" s="4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45"/>
      <c r="K669" s="4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45"/>
      <c r="K670" s="4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45"/>
      <c r="K671" s="4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45"/>
      <c r="K672" s="4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45"/>
      <c r="K673" s="4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45"/>
      <c r="K674" s="4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45"/>
      <c r="K675" s="4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45"/>
      <c r="K676" s="4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45"/>
      <c r="K677" s="4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45"/>
      <c r="K678" s="4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45"/>
      <c r="K679" s="4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45"/>
      <c r="K680" s="4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45"/>
      <c r="K681" s="4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45"/>
      <c r="K682" s="4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45"/>
      <c r="K683" s="4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45"/>
      <c r="K684" s="4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45"/>
      <c r="K685" s="4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45"/>
      <c r="K686" s="4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45"/>
      <c r="K687" s="4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45"/>
      <c r="K688" s="4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45"/>
      <c r="K689" s="4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45"/>
      <c r="K690" s="4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45"/>
      <c r="K691" s="4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45"/>
      <c r="K692" s="4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45"/>
      <c r="K693" s="4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45"/>
      <c r="K694" s="4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45"/>
      <c r="K695" s="4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45"/>
      <c r="K696" s="4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45"/>
      <c r="K697" s="4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45"/>
      <c r="K698" s="4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45"/>
      <c r="K699" s="4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45"/>
      <c r="K700" s="4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45"/>
      <c r="K701" s="4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45"/>
      <c r="K702" s="4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45"/>
      <c r="K703" s="4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45"/>
      <c r="K704" s="4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45"/>
      <c r="K705" s="4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45"/>
      <c r="K706" s="4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45"/>
      <c r="K707" s="4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45"/>
      <c r="K708" s="4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45"/>
      <c r="K709" s="4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45"/>
      <c r="K710" s="4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45"/>
      <c r="K711" s="4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45"/>
      <c r="K712" s="4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45"/>
      <c r="K713" s="4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45"/>
      <c r="K714" s="4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45"/>
      <c r="K715" s="4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45"/>
      <c r="K716" s="4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45"/>
      <c r="K717" s="4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45"/>
      <c r="K718" s="4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45"/>
      <c r="K719" s="4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45"/>
      <c r="K720" s="4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45"/>
      <c r="K721" s="4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45"/>
      <c r="K722" s="4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45"/>
      <c r="K723" s="4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45"/>
      <c r="K724" s="4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45"/>
      <c r="K725" s="4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45"/>
      <c r="K726" s="4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45"/>
      <c r="K727" s="4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45"/>
      <c r="K728" s="4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45"/>
      <c r="K729" s="4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45"/>
      <c r="K730" s="4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45"/>
      <c r="K731" s="4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45"/>
      <c r="K732" s="4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45"/>
      <c r="K733" s="4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45"/>
      <c r="K734" s="4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45"/>
      <c r="K735" s="4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45"/>
      <c r="K736" s="4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45"/>
      <c r="K737" s="4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45"/>
      <c r="K738" s="4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45"/>
      <c r="K739" s="4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45"/>
      <c r="K740" s="4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45"/>
      <c r="K741" s="4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45"/>
      <c r="K742" s="4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45"/>
      <c r="K743" s="4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45"/>
      <c r="K744" s="4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45"/>
      <c r="K745" s="4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45"/>
      <c r="K746" s="4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45"/>
      <c r="K747" s="4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45"/>
      <c r="K748" s="4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45"/>
      <c r="K749" s="4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45"/>
      <c r="K750" s="4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45"/>
      <c r="K751" s="4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45"/>
      <c r="K752" s="4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45"/>
      <c r="K753" s="4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45"/>
      <c r="K754" s="4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45"/>
      <c r="K755" s="4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45"/>
      <c r="K756" s="4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45"/>
      <c r="K757" s="4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45"/>
      <c r="K758" s="4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45"/>
      <c r="K759" s="4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45"/>
      <c r="K760" s="4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45"/>
      <c r="K761" s="4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45"/>
      <c r="K762" s="4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45"/>
      <c r="K763" s="4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45"/>
      <c r="K764" s="4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45"/>
      <c r="K765" s="4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45"/>
      <c r="K766" s="4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45"/>
      <c r="K767" s="4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45"/>
      <c r="K768" s="4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45"/>
      <c r="K769" s="4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45"/>
      <c r="K770" s="4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45"/>
      <c r="K771" s="4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45"/>
      <c r="K772" s="4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45"/>
      <c r="K773" s="4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45"/>
      <c r="K774" s="4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45"/>
      <c r="K775" s="4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45"/>
      <c r="K776" s="4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45"/>
      <c r="K777" s="4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45"/>
      <c r="K778" s="4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45"/>
      <c r="K779" s="4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45"/>
      <c r="K780" s="4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45"/>
      <c r="K781" s="4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45"/>
      <c r="K782" s="4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45"/>
      <c r="K783" s="4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45"/>
      <c r="K784" s="4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45"/>
      <c r="K785" s="4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45"/>
      <c r="K786" s="4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45"/>
      <c r="K787" s="4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45"/>
      <c r="K788" s="4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45"/>
      <c r="K789" s="4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45"/>
      <c r="K790" s="4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45"/>
      <c r="K791" s="4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45"/>
      <c r="K792" s="4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45"/>
      <c r="K793" s="4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45"/>
      <c r="K794" s="4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45"/>
      <c r="K795" s="4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45"/>
      <c r="K796" s="4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45"/>
      <c r="K797" s="4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45"/>
      <c r="K798" s="4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45"/>
      <c r="K799" s="4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45"/>
      <c r="K800" s="4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45"/>
      <c r="K801" s="4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45"/>
      <c r="K802" s="4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45"/>
      <c r="K803" s="4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45"/>
      <c r="K804" s="4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45"/>
      <c r="K805" s="4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45"/>
      <c r="K806" s="4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45"/>
      <c r="K807" s="4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45"/>
      <c r="K808" s="4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45"/>
      <c r="K809" s="4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45"/>
      <c r="K810" s="4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45"/>
      <c r="K811" s="4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45"/>
      <c r="K812" s="4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45"/>
      <c r="K813" s="4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45"/>
      <c r="K814" s="4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45"/>
      <c r="K815" s="4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45"/>
      <c r="K816" s="4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45"/>
      <c r="K817" s="4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45"/>
      <c r="K818" s="4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45"/>
      <c r="K819" s="4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45"/>
      <c r="K820" s="4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45"/>
      <c r="K821" s="4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45"/>
      <c r="K822" s="4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45"/>
      <c r="K823" s="4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45"/>
      <c r="K824" s="4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45"/>
      <c r="K825" s="4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45"/>
      <c r="K826" s="4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45"/>
      <c r="K827" s="4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45"/>
      <c r="K828" s="4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45"/>
      <c r="K829" s="4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45"/>
      <c r="K830" s="4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45"/>
      <c r="K831" s="4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45"/>
      <c r="K832" s="4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45"/>
      <c r="K833" s="4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45"/>
      <c r="K834" s="4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45"/>
      <c r="K835" s="4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45"/>
      <c r="K836" s="4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45"/>
      <c r="K837" s="4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45"/>
      <c r="K838" s="4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45"/>
      <c r="K839" s="4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45"/>
      <c r="K840" s="4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45"/>
      <c r="K841" s="4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45"/>
      <c r="K842" s="4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45"/>
      <c r="K843" s="4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45"/>
      <c r="K844" s="4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45"/>
      <c r="K845" s="4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45"/>
      <c r="K846" s="4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45"/>
      <c r="K847" s="4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45"/>
      <c r="K848" s="4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45"/>
      <c r="K849" s="4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45"/>
      <c r="K850" s="4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45"/>
      <c r="K851" s="4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45"/>
      <c r="K852" s="4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45"/>
      <c r="K853" s="4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45"/>
      <c r="K854" s="4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45"/>
      <c r="K855" s="4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45"/>
      <c r="K856" s="4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45"/>
      <c r="K857" s="4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45"/>
      <c r="K858" s="4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45"/>
      <c r="K859" s="4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45"/>
      <c r="K860" s="4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45"/>
      <c r="K861" s="4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45"/>
      <c r="K862" s="4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45"/>
      <c r="K863" s="4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45"/>
      <c r="K864" s="4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45"/>
      <c r="K865" s="4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45"/>
      <c r="K866" s="4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45"/>
      <c r="K867" s="4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45"/>
      <c r="K868" s="4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45"/>
      <c r="K869" s="4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45"/>
      <c r="K870" s="4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45"/>
      <c r="K871" s="4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45"/>
      <c r="K872" s="4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45"/>
      <c r="K873" s="4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45"/>
      <c r="K874" s="4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45"/>
      <c r="K875" s="4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45"/>
      <c r="K876" s="4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45"/>
      <c r="K877" s="4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45"/>
      <c r="K878" s="4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45"/>
      <c r="K879" s="4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45"/>
      <c r="K880" s="4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45"/>
      <c r="K881" s="4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45"/>
      <c r="K882" s="4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45"/>
      <c r="K883" s="4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45"/>
      <c r="K884" s="4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45"/>
      <c r="K885" s="4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45"/>
      <c r="K886" s="4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45"/>
      <c r="K887" s="4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45"/>
      <c r="K888" s="4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45"/>
      <c r="K889" s="4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45"/>
      <c r="K890" s="4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45"/>
      <c r="K891" s="4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45"/>
      <c r="K892" s="4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45"/>
      <c r="K893" s="4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45"/>
      <c r="K894" s="4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45"/>
      <c r="K895" s="4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45"/>
      <c r="K896" s="4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45"/>
      <c r="K897" s="4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45"/>
      <c r="K898" s="4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45"/>
      <c r="K899" s="4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45"/>
      <c r="K900" s="4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45"/>
      <c r="K901" s="4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45"/>
      <c r="K902" s="4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45"/>
      <c r="K903" s="4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45"/>
      <c r="K904" s="4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45"/>
      <c r="K905" s="4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45"/>
      <c r="K906" s="4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45"/>
      <c r="K907" s="4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45"/>
      <c r="K908" s="4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45"/>
      <c r="K909" s="4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45"/>
      <c r="K910" s="4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45"/>
      <c r="K911" s="4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45"/>
      <c r="K912" s="4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45"/>
      <c r="K913" s="4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45"/>
      <c r="K914" s="4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45"/>
      <c r="K915" s="4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45"/>
      <c r="K916" s="4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45"/>
      <c r="K917" s="4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45"/>
      <c r="K918" s="4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45"/>
      <c r="K919" s="4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45"/>
      <c r="K920" s="4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45"/>
      <c r="K921" s="4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45"/>
      <c r="K922" s="4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45"/>
      <c r="K923" s="4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45"/>
      <c r="K924" s="4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45"/>
      <c r="K925" s="4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45"/>
      <c r="K926" s="4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45"/>
      <c r="K927" s="4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45"/>
      <c r="K928" s="4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45"/>
      <c r="K929" s="4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45"/>
      <c r="K930" s="4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45"/>
      <c r="K931" s="4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45"/>
      <c r="K932" s="4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45"/>
      <c r="K933" s="4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45"/>
      <c r="K934" s="4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45"/>
      <c r="K935" s="4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45"/>
      <c r="K936" s="4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45"/>
      <c r="K937" s="4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45"/>
      <c r="K938" s="4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45"/>
      <c r="K939" s="4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45"/>
      <c r="K940" s="4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45"/>
      <c r="K941" s="4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45"/>
      <c r="K942" s="4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45"/>
      <c r="K943" s="4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45"/>
      <c r="K944" s="4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45"/>
      <c r="K945" s="4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45"/>
      <c r="K946" s="4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45"/>
      <c r="K947" s="4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45"/>
      <c r="K948" s="4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45"/>
      <c r="K949" s="4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45"/>
      <c r="K950" s="4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45"/>
      <c r="K951" s="4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45"/>
      <c r="K952" s="4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45"/>
      <c r="K953" s="4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45"/>
      <c r="K954" s="4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45"/>
      <c r="K955" s="4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45"/>
      <c r="K956" s="4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45"/>
      <c r="K957" s="4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45"/>
      <c r="K958" s="4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45"/>
      <c r="K959" s="4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45"/>
      <c r="K960" s="4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45"/>
      <c r="K961" s="4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45"/>
      <c r="K962" s="4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45"/>
      <c r="K963" s="4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45"/>
      <c r="K964" s="4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45"/>
      <c r="K965" s="4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45"/>
      <c r="K966" s="4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45"/>
      <c r="K967" s="4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45"/>
      <c r="K968" s="4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45"/>
      <c r="K969" s="4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45"/>
      <c r="K970" s="4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45"/>
      <c r="K971" s="4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45"/>
      <c r="K972" s="4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45"/>
      <c r="K973" s="4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45"/>
      <c r="K974" s="4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45"/>
      <c r="K975" s="4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45"/>
      <c r="K976" s="4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45"/>
      <c r="K977" s="4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45"/>
      <c r="K978" s="4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45"/>
      <c r="K979" s="4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45"/>
      <c r="K980" s="4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45"/>
      <c r="K981" s="4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45"/>
      <c r="K982" s="4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45"/>
      <c r="K983" s="4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45"/>
      <c r="K984" s="4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45"/>
      <c r="K985" s="4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45"/>
      <c r="K986" s="4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45"/>
      <c r="K987" s="4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45"/>
      <c r="K988" s="4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45"/>
      <c r="K989" s="4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45"/>
      <c r="K990" s="4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45"/>
      <c r="K991" s="4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45"/>
      <c r="K992" s="4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45"/>
      <c r="K993" s="4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45"/>
      <c r="K994" s="4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45"/>
      <c r="K995" s="4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45"/>
      <c r="K996" s="4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45"/>
      <c r="K997" s="4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45"/>
      <c r="K998" s="4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45"/>
      <c r="K999" s="4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45"/>
      <c r="K1000" s="4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45"/>
      <c r="K1001" s="45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45"/>
      <c r="K1002" s="45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45"/>
      <c r="K1003" s="45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45"/>
      <c r="K1004" s="45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45"/>
      <c r="K1005" s="45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45"/>
      <c r="K1006" s="45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59">
    <mergeCell ref="C30:F30"/>
    <mergeCell ref="C31:F31"/>
    <mergeCell ref="C56:F56"/>
    <mergeCell ref="C42:F42"/>
    <mergeCell ref="C32:F32"/>
    <mergeCell ref="C38:F38"/>
    <mergeCell ref="C41:F41"/>
    <mergeCell ref="C48:F48"/>
    <mergeCell ref="C49:F49"/>
    <mergeCell ref="C39:F39"/>
    <mergeCell ref="C40:F40"/>
    <mergeCell ref="C55:F55"/>
    <mergeCell ref="B45:K45"/>
    <mergeCell ref="C33:F33"/>
    <mergeCell ref="C34:F34"/>
    <mergeCell ref="C60:F60"/>
    <mergeCell ref="C57:F57"/>
    <mergeCell ref="C50:F50"/>
    <mergeCell ref="B47:F47"/>
    <mergeCell ref="C43:F43"/>
    <mergeCell ref="C44:F44"/>
    <mergeCell ref="B65:K65"/>
    <mergeCell ref="C61:F61"/>
    <mergeCell ref="C62:F62"/>
    <mergeCell ref="B51:K51"/>
    <mergeCell ref="C9:F9"/>
    <mergeCell ref="B10:K10"/>
    <mergeCell ref="C27:F27"/>
    <mergeCell ref="C26:F26"/>
    <mergeCell ref="C28:F28"/>
    <mergeCell ref="C29:F29"/>
    <mergeCell ref="C58:F58"/>
    <mergeCell ref="C59:F59"/>
    <mergeCell ref="C54:F54"/>
    <mergeCell ref="B53:F53"/>
    <mergeCell ref="B35:K35"/>
    <mergeCell ref="B37:D37"/>
    <mergeCell ref="C16:F16"/>
    <mergeCell ref="C6:F6"/>
    <mergeCell ref="B2:K2"/>
    <mergeCell ref="B5:K5"/>
    <mergeCell ref="B4:F4"/>
    <mergeCell ref="B3:K3"/>
    <mergeCell ref="C64:F64"/>
    <mergeCell ref="C63:F63"/>
    <mergeCell ref="C8:F8"/>
    <mergeCell ref="B7:K7"/>
    <mergeCell ref="B23:F23"/>
    <mergeCell ref="C24:F24"/>
    <mergeCell ref="C25:F25"/>
    <mergeCell ref="C14:F14"/>
    <mergeCell ref="C15:F15"/>
    <mergeCell ref="C11:F11"/>
    <mergeCell ref="C12:F12"/>
    <mergeCell ref="C13:F13"/>
    <mergeCell ref="B21:K21"/>
    <mergeCell ref="B19:F19"/>
    <mergeCell ref="C20:F20"/>
    <mergeCell ref="B17:K17"/>
  </mergeCells>
  <conditionalFormatting sqref="K6">
    <cfRule type="expression" dxfId="121" priority="55">
      <formula>J6&lt;I6</formula>
    </cfRule>
  </conditionalFormatting>
  <conditionalFormatting sqref="K6">
    <cfRule type="expression" dxfId="120" priority="56">
      <formula>J6&gt;I6</formula>
    </cfRule>
  </conditionalFormatting>
  <conditionalFormatting sqref="K8">
    <cfRule type="expression" dxfId="119" priority="57">
      <formula>J8&lt;I8</formula>
    </cfRule>
  </conditionalFormatting>
  <conditionalFormatting sqref="K8">
    <cfRule type="expression" dxfId="118" priority="58">
      <formula>J8&gt;I8</formula>
    </cfRule>
  </conditionalFormatting>
  <conditionalFormatting sqref="K9">
    <cfRule type="expression" dxfId="117" priority="59">
      <formula>J9&lt;I9</formula>
    </cfRule>
  </conditionalFormatting>
  <conditionalFormatting sqref="K9">
    <cfRule type="expression" dxfId="116" priority="60">
      <formula>J9&gt;I9</formula>
    </cfRule>
  </conditionalFormatting>
  <conditionalFormatting sqref="K11">
    <cfRule type="expression" dxfId="115" priority="61">
      <formula>J11&lt;I11</formula>
    </cfRule>
  </conditionalFormatting>
  <conditionalFormatting sqref="K11">
    <cfRule type="expression" dxfId="114" priority="62">
      <formula>J11&gt;I11</formula>
    </cfRule>
  </conditionalFormatting>
  <conditionalFormatting sqref="K24">
    <cfRule type="expression" dxfId="113" priority="63">
      <formula>J24&lt;I24</formula>
    </cfRule>
  </conditionalFormatting>
  <conditionalFormatting sqref="K24">
    <cfRule type="expression" dxfId="112" priority="64">
      <formula>J24&gt;I24</formula>
    </cfRule>
  </conditionalFormatting>
  <conditionalFormatting sqref="K38">
    <cfRule type="expression" dxfId="111" priority="79">
      <formula>J38&lt;I38</formula>
    </cfRule>
  </conditionalFormatting>
  <conditionalFormatting sqref="K38">
    <cfRule type="expression" dxfId="110" priority="80">
      <formula>J38&gt;I38</formula>
    </cfRule>
  </conditionalFormatting>
  <conditionalFormatting sqref="K48">
    <cfRule type="expression" dxfId="109" priority="87">
      <formula>J48&lt;I48</formula>
    </cfRule>
  </conditionalFormatting>
  <conditionalFormatting sqref="K48">
    <cfRule type="expression" dxfId="108" priority="88">
      <formula>J48&gt;I48</formula>
    </cfRule>
  </conditionalFormatting>
  <conditionalFormatting sqref="K54:K55">
    <cfRule type="expression" dxfId="107" priority="91">
      <formula>J54&lt;I54</formula>
    </cfRule>
  </conditionalFormatting>
  <conditionalFormatting sqref="K54:K55">
    <cfRule type="expression" dxfId="106" priority="92">
      <formula>J54&gt;I54</formula>
    </cfRule>
  </conditionalFormatting>
  <conditionalFormatting sqref="K20">
    <cfRule type="expression" dxfId="105" priority="99">
      <formula>J20&lt;I20</formula>
    </cfRule>
  </conditionalFormatting>
  <conditionalFormatting sqref="K20">
    <cfRule type="expression" dxfId="104" priority="100">
      <formula>J20&gt;I20</formula>
    </cfRule>
  </conditionalFormatting>
  <conditionalFormatting sqref="K56:K57">
    <cfRule type="expression" dxfId="103" priority="103">
      <formula>J56&gt;I56</formula>
    </cfRule>
  </conditionalFormatting>
  <conditionalFormatting sqref="K56:K57">
    <cfRule type="expression" dxfId="102" priority="104">
      <formula>J56&lt;I56</formula>
    </cfRule>
  </conditionalFormatting>
  <conditionalFormatting sqref="K25">
    <cfRule type="expression" dxfId="101" priority="53">
      <formula>J25&lt;I25</formula>
    </cfRule>
  </conditionalFormatting>
  <conditionalFormatting sqref="K25">
    <cfRule type="expression" dxfId="100" priority="54">
      <formula>J25&gt;I25</formula>
    </cfRule>
  </conditionalFormatting>
  <conditionalFormatting sqref="K26">
    <cfRule type="expression" dxfId="99" priority="51">
      <formula>J26&lt;I26</formula>
    </cfRule>
  </conditionalFormatting>
  <conditionalFormatting sqref="K26">
    <cfRule type="expression" dxfId="98" priority="52">
      <formula>J26&gt;I26</formula>
    </cfRule>
  </conditionalFormatting>
  <conditionalFormatting sqref="K27">
    <cfRule type="expression" dxfId="97" priority="49">
      <formula>J27&lt;I27</formula>
    </cfRule>
  </conditionalFormatting>
  <conditionalFormatting sqref="K27">
    <cfRule type="expression" dxfId="96" priority="50">
      <formula>J27&gt;I27</formula>
    </cfRule>
  </conditionalFormatting>
  <conditionalFormatting sqref="K28">
    <cfRule type="expression" dxfId="95" priority="47">
      <formula>J28&lt;I28</formula>
    </cfRule>
  </conditionalFormatting>
  <conditionalFormatting sqref="K28">
    <cfRule type="expression" dxfId="94" priority="48">
      <formula>J28&gt;I28</formula>
    </cfRule>
  </conditionalFormatting>
  <conditionalFormatting sqref="K29">
    <cfRule type="expression" dxfId="93" priority="45">
      <formula>J29&lt;I29</formula>
    </cfRule>
  </conditionalFormatting>
  <conditionalFormatting sqref="K29">
    <cfRule type="expression" dxfId="92" priority="46">
      <formula>J29&gt;I29</formula>
    </cfRule>
  </conditionalFormatting>
  <conditionalFormatting sqref="K30">
    <cfRule type="expression" dxfId="91" priority="43">
      <formula>J30&lt;I30</formula>
    </cfRule>
  </conditionalFormatting>
  <conditionalFormatting sqref="K30">
    <cfRule type="expression" dxfId="90" priority="44">
      <formula>J30&gt;I30</formula>
    </cfRule>
  </conditionalFormatting>
  <conditionalFormatting sqref="K31">
    <cfRule type="expression" dxfId="89" priority="41">
      <formula>J31&lt;I31</formula>
    </cfRule>
  </conditionalFormatting>
  <conditionalFormatting sqref="K31">
    <cfRule type="expression" dxfId="88" priority="42">
      <formula>J31&gt;I31</formula>
    </cfRule>
  </conditionalFormatting>
  <conditionalFormatting sqref="K39">
    <cfRule type="expression" dxfId="87" priority="39">
      <formula>J39&lt;I39</formula>
    </cfRule>
  </conditionalFormatting>
  <conditionalFormatting sqref="K39">
    <cfRule type="expression" dxfId="86" priority="40">
      <formula>J39&gt;I39</formula>
    </cfRule>
  </conditionalFormatting>
  <conditionalFormatting sqref="K40">
    <cfRule type="expression" dxfId="85" priority="37">
      <formula>J40&lt;I40</formula>
    </cfRule>
  </conditionalFormatting>
  <conditionalFormatting sqref="K40">
    <cfRule type="expression" dxfId="84" priority="38">
      <formula>J40&gt;I40</formula>
    </cfRule>
  </conditionalFormatting>
  <conditionalFormatting sqref="K41">
    <cfRule type="expression" dxfId="83" priority="35">
      <formula>J41&lt;I41</formula>
    </cfRule>
  </conditionalFormatting>
  <conditionalFormatting sqref="K41">
    <cfRule type="expression" dxfId="82" priority="36">
      <formula>J41&gt;I41</formula>
    </cfRule>
  </conditionalFormatting>
  <conditionalFormatting sqref="K42">
    <cfRule type="expression" dxfId="81" priority="33">
      <formula>J42&lt;I42</formula>
    </cfRule>
  </conditionalFormatting>
  <conditionalFormatting sqref="K42">
    <cfRule type="expression" dxfId="80" priority="34">
      <formula>J42&gt;I42</formula>
    </cfRule>
  </conditionalFormatting>
  <conditionalFormatting sqref="K49">
    <cfRule type="expression" dxfId="79" priority="31">
      <formula>J49&lt;I49</formula>
    </cfRule>
  </conditionalFormatting>
  <conditionalFormatting sqref="K49">
    <cfRule type="expression" dxfId="78" priority="32">
      <formula>J49&gt;I49</formula>
    </cfRule>
  </conditionalFormatting>
  <conditionalFormatting sqref="K58">
    <cfRule type="expression" dxfId="77" priority="29">
      <formula>J58&lt;I58</formula>
    </cfRule>
  </conditionalFormatting>
  <conditionalFormatting sqref="K58">
    <cfRule type="expression" dxfId="76" priority="30">
      <formula>J58&gt;I58</formula>
    </cfRule>
  </conditionalFormatting>
  <conditionalFormatting sqref="K59">
    <cfRule type="expression" dxfId="75" priority="27">
      <formula>J59&lt;I59</formula>
    </cfRule>
  </conditionalFormatting>
  <conditionalFormatting sqref="K59">
    <cfRule type="expression" dxfId="74" priority="28">
      <formula>J59&gt;I59</formula>
    </cfRule>
  </conditionalFormatting>
  <conditionalFormatting sqref="K62">
    <cfRule type="expression" dxfId="73" priority="25">
      <formula>J62&lt;I62</formula>
    </cfRule>
  </conditionalFormatting>
  <conditionalFormatting sqref="K62">
    <cfRule type="expression" dxfId="72" priority="26">
      <formula>J62&gt;I62</formula>
    </cfRule>
  </conditionalFormatting>
  <conditionalFormatting sqref="K60">
    <cfRule type="expression" dxfId="71" priority="23">
      <formula>J60&gt;I60</formula>
    </cfRule>
  </conditionalFormatting>
  <conditionalFormatting sqref="K60">
    <cfRule type="expression" dxfId="70" priority="24">
      <formula>J60&lt;I60</formula>
    </cfRule>
  </conditionalFormatting>
  <conditionalFormatting sqref="K61">
    <cfRule type="expression" dxfId="69" priority="21">
      <formula>J61&gt;I61</formula>
    </cfRule>
  </conditionalFormatting>
  <conditionalFormatting sqref="K61">
    <cfRule type="expression" dxfId="68" priority="22">
      <formula>J61&lt;I61</formula>
    </cfRule>
  </conditionalFormatting>
  <conditionalFormatting sqref="K16">
    <cfRule type="expression" dxfId="67" priority="19">
      <formula>J16&lt;I16</formula>
    </cfRule>
  </conditionalFormatting>
  <conditionalFormatting sqref="K16">
    <cfRule type="expression" dxfId="66" priority="20">
      <formula>J16&gt;I16</formula>
    </cfRule>
  </conditionalFormatting>
  <conditionalFormatting sqref="K64">
    <cfRule type="expression" dxfId="65" priority="3">
      <formula>J64&lt;I64</formula>
    </cfRule>
  </conditionalFormatting>
  <conditionalFormatting sqref="K63">
    <cfRule type="expression" dxfId="64" priority="5">
      <formula>J63&lt;I63</formula>
    </cfRule>
  </conditionalFormatting>
  <conditionalFormatting sqref="K63">
    <cfRule type="expression" dxfId="63" priority="6">
      <formula>J63&gt;I63</formula>
    </cfRule>
  </conditionalFormatting>
  <conditionalFormatting sqref="K64">
    <cfRule type="expression" dxfId="62" priority="4">
      <formula>J64&gt;I64</formula>
    </cfRule>
  </conditionalFormatting>
  <conditionalFormatting sqref="K33">
    <cfRule type="expression" dxfId="61" priority="1">
      <formula>J33&lt;I33</formula>
    </cfRule>
  </conditionalFormatting>
  <conditionalFormatting sqref="K33">
    <cfRule type="expression" dxfId="60" priority="2">
      <formula>J33&gt;I33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2804B6F-7623-457D-970B-1091F00CD710}">
            <xm:f>Transportation!J34&lt;Transportation!I34</xm:f>
            <x14:dxf>
              <font>
                <color rgb="FF00B05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  <x14:conditionalFormatting xmlns:xm="http://schemas.microsoft.com/office/excel/2006/main">
          <x14:cfRule type="expression" priority="18" id="{BBF98A4B-1D41-449B-BCD6-35A6EC274824}">
            <xm:f>Transportation!J34&gt;Transportation!I34</xm:f>
            <x14:dxf>
              <font>
                <color rgb="FFFF0000"/>
              </font>
              <fill>
                <patternFill patternType="none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K43:K44 K34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A981"/>
  <sheetViews>
    <sheetView showGridLines="0" zoomScaleNormal="100" workbookViewId="0">
      <selection activeCell="J31" sqref="J31"/>
    </sheetView>
  </sheetViews>
  <sheetFormatPr defaultColWidth="15.140625" defaultRowHeight="15" x14ac:dyDescent="0.25"/>
  <cols>
    <col min="1" max="1" width="1.42578125" customWidth="1"/>
    <col min="2" max="5" width="7.42578125" customWidth="1"/>
    <col min="6" max="6" width="37.140625" customWidth="1"/>
    <col min="7" max="7" width="18.7109375" customWidth="1"/>
    <col min="8" max="8" width="18.7109375" style="98" hidden="1" customWidth="1"/>
    <col min="9" max="9" width="15.85546875" customWidth="1"/>
    <col min="10" max="10" width="12.140625" customWidth="1"/>
    <col min="11" max="11" width="14.42578125" customWidth="1"/>
    <col min="12" max="27" width="7.42578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379" t="s">
        <v>136</v>
      </c>
      <c r="C2" s="380"/>
      <c r="D2" s="380"/>
      <c r="E2" s="380"/>
      <c r="F2" s="380"/>
      <c r="G2" s="380"/>
      <c r="H2" s="380"/>
      <c r="I2" s="380"/>
      <c r="J2" s="380"/>
      <c r="K2" s="381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382" t="s">
        <v>294</v>
      </c>
      <c r="C3" s="383"/>
      <c r="D3" s="383"/>
      <c r="E3" s="383"/>
      <c r="F3" s="383"/>
      <c r="G3" s="383"/>
      <c r="H3" s="383"/>
      <c r="I3" s="383"/>
      <c r="J3" s="383"/>
      <c r="K3" s="3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2" x14ac:dyDescent="0.25">
      <c r="A4" s="1"/>
      <c r="B4" s="384" t="s">
        <v>140</v>
      </c>
      <c r="C4" s="369"/>
      <c r="D4" s="369"/>
      <c r="E4" s="369"/>
      <c r="F4" s="370"/>
      <c r="G4" s="68" t="s">
        <v>3</v>
      </c>
      <c r="H4" s="7" t="s">
        <v>225</v>
      </c>
      <c r="I4" s="7" t="s">
        <v>204</v>
      </c>
      <c r="J4" s="5" t="s">
        <v>205</v>
      </c>
      <c r="K4" s="5" t="s">
        <v>206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7" customHeight="1" x14ac:dyDescent="0.25">
      <c r="A5" s="1"/>
      <c r="B5" s="306">
        <v>14.1</v>
      </c>
      <c r="C5" s="419" t="s">
        <v>142</v>
      </c>
      <c r="D5" s="420"/>
      <c r="E5" s="420"/>
      <c r="F5" s="421"/>
      <c r="G5" s="307" t="s">
        <v>146</v>
      </c>
      <c r="H5" s="308"/>
      <c r="I5" s="309">
        <v>10</v>
      </c>
      <c r="J5" s="322">
        <v>15</v>
      </c>
      <c r="K5" s="296">
        <f t="shared" ref="K5:K11" si="0">IF(J5="","",J5-I5)</f>
        <v>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.95" customHeight="1" x14ac:dyDescent="0.25">
      <c r="A6" s="1"/>
      <c r="B6" s="310">
        <v>14.2</v>
      </c>
      <c r="C6" s="395" t="s">
        <v>148</v>
      </c>
      <c r="D6" s="389"/>
      <c r="E6" s="389"/>
      <c r="F6" s="390"/>
      <c r="G6" s="311" t="s">
        <v>150</v>
      </c>
      <c r="H6" s="308"/>
      <c r="I6" s="309">
        <v>235.11</v>
      </c>
      <c r="J6" s="322">
        <v>299.07</v>
      </c>
      <c r="K6" s="296">
        <f t="shared" si="0"/>
        <v>63.95999999999998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x14ac:dyDescent="0.25">
      <c r="A7" s="1"/>
      <c r="B7" s="312" t="s">
        <v>223</v>
      </c>
      <c r="C7" s="416" t="s">
        <v>151</v>
      </c>
      <c r="D7" s="417"/>
      <c r="E7" s="417"/>
      <c r="F7" s="418"/>
      <c r="G7" s="313" t="s">
        <v>152</v>
      </c>
      <c r="H7" s="314"/>
      <c r="I7" s="323">
        <v>49</v>
      </c>
      <c r="J7" s="322">
        <v>48</v>
      </c>
      <c r="K7" s="324">
        <f t="shared" si="0"/>
        <v>-1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" customHeight="1" x14ac:dyDescent="0.25">
      <c r="A8" s="1"/>
      <c r="B8" s="310">
        <v>14.4</v>
      </c>
      <c r="C8" s="395" t="s">
        <v>153</v>
      </c>
      <c r="D8" s="389"/>
      <c r="E8" s="389"/>
      <c r="F8" s="390"/>
      <c r="G8" s="311" t="s">
        <v>152</v>
      </c>
      <c r="H8" s="308"/>
      <c r="I8" s="309">
        <v>0</v>
      </c>
      <c r="J8" s="322">
        <v>0</v>
      </c>
      <c r="K8" s="235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.6" customHeight="1" x14ac:dyDescent="0.25">
      <c r="A9" s="1"/>
      <c r="B9" s="310">
        <v>14.5</v>
      </c>
      <c r="C9" s="336" t="s">
        <v>154</v>
      </c>
      <c r="D9" s="337"/>
      <c r="E9" s="337"/>
      <c r="F9" s="338"/>
      <c r="G9" s="315" t="s">
        <v>155</v>
      </c>
      <c r="H9" s="316"/>
      <c r="I9" s="317">
        <v>0</v>
      </c>
      <c r="J9" s="318">
        <v>1</v>
      </c>
      <c r="K9" s="11">
        <f t="shared" si="0"/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9.45" customHeight="1" x14ac:dyDescent="0.25">
      <c r="A10" s="1"/>
      <c r="B10" s="310">
        <v>14.6</v>
      </c>
      <c r="C10" s="336" t="s">
        <v>156</v>
      </c>
      <c r="D10" s="337"/>
      <c r="E10" s="337"/>
      <c r="F10" s="338"/>
      <c r="G10" s="319" t="s">
        <v>11</v>
      </c>
      <c r="H10" s="320"/>
      <c r="I10" s="321">
        <v>9.4999999999999998E-3</v>
      </c>
      <c r="J10" s="88">
        <v>9.4999999999999998E-3</v>
      </c>
      <c r="K10" s="82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" customHeight="1" x14ac:dyDescent="0.25">
      <c r="A11" s="1"/>
      <c r="B11" s="310">
        <v>14.7</v>
      </c>
      <c r="C11" s="336" t="s">
        <v>159</v>
      </c>
      <c r="D11" s="337"/>
      <c r="E11" s="337"/>
      <c r="F11" s="338"/>
      <c r="G11" s="319" t="s">
        <v>11</v>
      </c>
      <c r="H11" s="320"/>
      <c r="I11" s="321">
        <v>0</v>
      </c>
      <c r="J11" s="88">
        <v>0</v>
      </c>
      <c r="K11" s="82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365" t="s">
        <v>196</v>
      </c>
      <c r="C12" s="337"/>
      <c r="D12" s="337"/>
      <c r="E12" s="337"/>
      <c r="F12" s="337"/>
      <c r="G12" s="337"/>
      <c r="H12" s="369"/>
      <c r="I12" s="337"/>
      <c r="J12" s="337"/>
      <c r="K12" s="33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 x14ac:dyDescent="0.25">
      <c r="A13" s="1"/>
      <c r="B13" s="21"/>
      <c r="C13" s="22"/>
      <c r="D13" s="22"/>
      <c r="E13" s="22"/>
      <c r="F13" s="22"/>
      <c r="G13" s="25"/>
      <c r="H13" s="25"/>
      <c r="I13" s="49"/>
      <c r="J13" s="50"/>
      <c r="K13" s="4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2" x14ac:dyDescent="0.25">
      <c r="A14" s="1"/>
      <c r="B14" s="350" t="s">
        <v>160</v>
      </c>
      <c r="C14" s="337"/>
      <c r="D14" s="337"/>
      <c r="E14" s="337"/>
      <c r="F14" s="338"/>
      <c r="G14" s="4" t="s">
        <v>3</v>
      </c>
      <c r="H14" s="7" t="s">
        <v>225</v>
      </c>
      <c r="I14" s="7" t="s">
        <v>204</v>
      </c>
      <c r="J14" s="5" t="s">
        <v>205</v>
      </c>
      <c r="K14" s="72" t="s">
        <v>206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 x14ac:dyDescent="0.25">
      <c r="A15" s="1"/>
      <c r="B15" s="12">
        <v>15.1</v>
      </c>
      <c r="C15" s="395" t="s">
        <v>161</v>
      </c>
      <c r="D15" s="389"/>
      <c r="E15" s="389"/>
      <c r="F15" s="390"/>
      <c r="G15" s="259" t="s">
        <v>162</v>
      </c>
      <c r="H15" s="219"/>
      <c r="I15" s="246">
        <v>4</v>
      </c>
      <c r="J15" s="318">
        <v>4</v>
      </c>
      <c r="K15" s="11">
        <f t="shared" ref="K15:K17" si="1">IF(J15="","",J15-I15)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2">
        <v>15.2</v>
      </c>
      <c r="C16" s="336" t="s">
        <v>163</v>
      </c>
      <c r="D16" s="337"/>
      <c r="E16" s="337"/>
      <c r="F16" s="338"/>
      <c r="G16" s="188" t="s">
        <v>11</v>
      </c>
      <c r="H16" s="83"/>
      <c r="I16" s="325">
        <v>0.66300000000000003</v>
      </c>
      <c r="J16" s="87">
        <v>0.66300000000000003</v>
      </c>
      <c r="K16" s="82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12">
        <v>15.3</v>
      </c>
      <c r="C17" s="336" t="s">
        <v>166</v>
      </c>
      <c r="D17" s="337"/>
      <c r="E17" s="337"/>
      <c r="F17" s="338"/>
      <c r="G17" s="189" t="s">
        <v>11</v>
      </c>
      <c r="H17" s="80"/>
      <c r="I17" s="85">
        <v>0.84899999999999998</v>
      </c>
      <c r="J17" s="88">
        <v>0.84899999999999998</v>
      </c>
      <c r="K17" s="82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365" t="s">
        <v>196</v>
      </c>
      <c r="C18" s="337"/>
      <c r="D18" s="337"/>
      <c r="E18" s="337"/>
      <c r="F18" s="337"/>
      <c r="G18" s="337"/>
      <c r="H18" s="337"/>
      <c r="I18" s="337"/>
      <c r="J18" s="337"/>
      <c r="K18" s="33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45"/>
      <c r="K19" s="4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2" x14ac:dyDescent="0.25">
      <c r="A20" s="1"/>
      <c r="B20" s="350" t="s">
        <v>169</v>
      </c>
      <c r="C20" s="337"/>
      <c r="D20" s="337"/>
      <c r="E20" s="337"/>
      <c r="F20" s="338"/>
      <c r="G20" s="4" t="s">
        <v>3</v>
      </c>
      <c r="H20" s="7" t="s">
        <v>225</v>
      </c>
      <c r="I20" s="7" t="s">
        <v>204</v>
      </c>
      <c r="J20" s="5" t="s">
        <v>205</v>
      </c>
      <c r="K20" s="72" t="s">
        <v>206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12">
        <v>16.100000000000001</v>
      </c>
      <c r="C21" s="415" t="s">
        <v>170</v>
      </c>
      <c r="D21" s="413"/>
      <c r="E21" s="413"/>
      <c r="F21" s="414"/>
      <c r="G21" s="53"/>
      <c r="H21" s="10"/>
      <c r="I21" s="20">
        <v>0.61</v>
      </c>
      <c r="J21" s="43">
        <v>0.48</v>
      </c>
      <c r="K21" s="11" t="s">
        <v>171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12">
        <v>16.2</v>
      </c>
      <c r="C22" s="403" t="s">
        <v>173</v>
      </c>
      <c r="D22" s="337"/>
      <c r="E22" s="337"/>
      <c r="F22" s="338"/>
      <c r="G22" s="53"/>
      <c r="H22" s="10"/>
      <c r="I22" s="85">
        <v>6.5000000000000002E-2</v>
      </c>
      <c r="J22" s="326">
        <v>0.03</v>
      </c>
      <c r="K22" s="11" t="s">
        <v>171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57" x14ac:dyDescent="0.25">
      <c r="A23" s="1"/>
      <c r="B23" s="12">
        <v>16.3</v>
      </c>
      <c r="C23" s="403" t="s">
        <v>174</v>
      </c>
      <c r="D23" s="337"/>
      <c r="E23" s="337"/>
      <c r="F23" s="338"/>
      <c r="G23" s="53"/>
      <c r="H23" s="10"/>
      <c r="I23" s="327" t="s">
        <v>302</v>
      </c>
      <c r="J23" s="328" t="s">
        <v>307</v>
      </c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5" x14ac:dyDescent="0.25">
      <c r="A24" s="1"/>
      <c r="B24" s="12">
        <v>16.399999999999999</v>
      </c>
      <c r="C24" s="412" t="s">
        <v>176</v>
      </c>
      <c r="D24" s="413"/>
      <c r="E24" s="413"/>
      <c r="F24" s="414"/>
      <c r="G24" s="58"/>
      <c r="H24" s="56"/>
      <c r="I24" s="329" t="s">
        <v>303</v>
      </c>
      <c r="J24" s="30" t="s">
        <v>308</v>
      </c>
      <c r="K24" s="11" t="s">
        <v>171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365" t="s">
        <v>306</v>
      </c>
      <c r="C25" s="337"/>
      <c r="D25" s="337"/>
      <c r="E25" s="337"/>
      <c r="F25" s="337"/>
      <c r="G25" s="337"/>
      <c r="H25" s="337"/>
      <c r="I25" s="337"/>
      <c r="J25" s="337"/>
      <c r="K25" s="33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45"/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45"/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2" x14ac:dyDescent="0.25">
      <c r="A28" s="1"/>
      <c r="B28" s="411" t="s">
        <v>197</v>
      </c>
      <c r="C28" s="337"/>
      <c r="D28" s="337"/>
      <c r="E28" s="337"/>
      <c r="F28" s="338"/>
      <c r="G28" s="4" t="s">
        <v>3</v>
      </c>
      <c r="H28" s="7" t="s">
        <v>225</v>
      </c>
      <c r="I28" s="7" t="s">
        <v>204</v>
      </c>
      <c r="J28" s="5" t="s">
        <v>205</v>
      </c>
      <c r="K28" s="72" t="s">
        <v>206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59">
        <v>17.100000000000001</v>
      </c>
      <c r="C29" s="394" t="s">
        <v>186</v>
      </c>
      <c r="D29" s="389"/>
      <c r="E29" s="389"/>
      <c r="F29" s="390"/>
      <c r="G29" s="261" t="s">
        <v>187</v>
      </c>
      <c r="H29" s="330"/>
      <c r="I29" s="330">
        <v>108795</v>
      </c>
      <c r="J29" s="332">
        <v>121821</v>
      </c>
      <c r="K29" s="282">
        <f t="shared" ref="K29:K33" si="2">IF(J29="","",J29-I29)</f>
        <v>13026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59">
        <v>17.2</v>
      </c>
      <c r="C30" s="394" t="s">
        <v>188</v>
      </c>
      <c r="D30" s="389"/>
      <c r="E30" s="389"/>
      <c r="F30" s="390"/>
      <c r="G30" s="262" t="s">
        <v>187</v>
      </c>
      <c r="H30" s="331"/>
      <c r="I30" s="331">
        <v>4108</v>
      </c>
      <c r="J30" s="333"/>
      <c r="K30" s="282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59">
        <v>17.3</v>
      </c>
      <c r="C31" s="394" t="s">
        <v>189</v>
      </c>
      <c r="D31" s="389"/>
      <c r="E31" s="389"/>
      <c r="F31" s="390"/>
      <c r="G31" s="261" t="s">
        <v>187</v>
      </c>
      <c r="H31" s="330"/>
      <c r="I31" s="330">
        <v>161787</v>
      </c>
      <c r="J31" s="332">
        <v>124622</v>
      </c>
      <c r="K31" s="282">
        <f t="shared" si="2"/>
        <v>-37165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59">
        <v>17.399999999999999</v>
      </c>
      <c r="C32" s="403" t="s">
        <v>190</v>
      </c>
      <c r="D32" s="337"/>
      <c r="E32" s="337"/>
      <c r="F32" s="338"/>
      <c r="G32" s="17" t="s">
        <v>187</v>
      </c>
      <c r="H32" s="330"/>
      <c r="I32" s="330">
        <v>298229</v>
      </c>
      <c r="J32" s="332">
        <v>246443</v>
      </c>
      <c r="K32" s="282">
        <f t="shared" si="2"/>
        <v>-51786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62">
        <v>17.5</v>
      </c>
      <c r="C33" s="336" t="s">
        <v>191</v>
      </c>
      <c r="D33" s="337"/>
      <c r="E33" s="337"/>
      <c r="F33" s="338"/>
      <c r="G33" s="17" t="s">
        <v>187</v>
      </c>
      <c r="H33" s="303"/>
      <c r="I33" s="303" t="s">
        <v>297</v>
      </c>
      <c r="J33" s="334" t="s">
        <v>297</v>
      </c>
      <c r="K33" s="335" t="e">
        <f t="shared" si="2"/>
        <v>#VALUE!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365" t="s">
        <v>309</v>
      </c>
      <c r="C34" s="337"/>
      <c r="D34" s="337"/>
      <c r="E34" s="337"/>
      <c r="F34" s="337"/>
      <c r="G34" s="337"/>
      <c r="H34" s="337"/>
      <c r="I34" s="337"/>
      <c r="J34" s="337"/>
      <c r="K34" s="33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2" x14ac:dyDescent="0.25">
      <c r="A36" s="1"/>
      <c r="B36" s="411" t="s">
        <v>192</v>
      </c>
      <c r="C36" s="337"/>
      <c r="D36" s="337"/>
      <c r="E36" s="337"/>
      <c r="F36" s="338"/>
      <c r="G36" s="4" t="s">
        <v>3</v>
      </c>
      <c r="H36" s="7" t="s">
        <v>225</v>
      </c>
      <c r="I36" s="7" t="s">
        <v>204</v>
      </c>
      <c r="J36" s="5" t="s">
        <v>205</v>
      </c>
      <c r="K36" s="72" t="s">
        <v>206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1"/>
      <c r="B37" s="59">
        <v>18.100000000000001</v>
      </c>
      <c r="C37" s="408" t="s">
        <v>193</v>
      </c>
      <c r="D37" s="409"/>
      <c r="E37" s="409"/>
      <c r="F37" s="410"/>
      <c r="G37" s="79"/>
      <c r="H37" s="74"/>
      <c r="I37" s="74"/>
      <c r="J37" s="54"/>
      <c r="K37" s="11" t="str">
        <f t="shared" ref="K37:K40" si="3">IF(J37="","",J37-I37)</f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59">
        <v>18.2</v>
      </c>
      <c r="C38" s="408" t="s">
        <v>194</v>
      </c>
      <c r="D38" s="409"/>
      <c r="E38" s="409"/>
      <c r="F38" s="410"/>
      <c r="G38" s="79"/>
      <c r="H38" s="61"/>
      <c r="I38" s="61"/>
      <c r="J38" s="14"/>
      <c r="K38" s="11" t="str">
        <f>IF(J38="","",J38-I38)</f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59">
        <v>18.3</v>
      </c>
      <c r="C39" s="403"/>
      <c r="D39" s="337"/>
      <c r="E39" s="337"/>
      <c r="F39" s="338"/>
      <c r="G39" s="63"/>
      <c r="H39" s="60"/>
      <c r="I39" s="60"/>
      <c r="J39" s="54"/>
      <c r="K39" s="11" t="str">
        <f t="shared" si="3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59">
        <v>18.399999999999999</v>
      </c>
      <c r="C40" s="403"/>
      <c r="D40" s="337"/>
      <c r="E40" s="337"/>
      <c r="F40" s="338"/>
      <c r="G40" s="53"/>
      <c r="H40" s="60"/>
      <c r="I40" s="60"/>
      <c r="J40" s="54"/>
      <c r="K40" s="18" t="str">
        <f t="shared" si="3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365" t="s">
        <v>195</v>
      </c>
      <c r="C41" s="337"/>
      <c r="D41" s="337"/>
      <c r="E41" s="337"/>
      <c r="F41" s="337"/>
      <c r="G41" s="337"/>
      <c r="H41" s="337"/>
      <c r="I41" s="337"/>
      <c r="J41" s="337"/>
      <c r="K41" s="33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45"/>
      <c r="K42" s="4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45"/>
      <c r="K43" s="4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45"/>
      <c r="K44" s="4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45"/>
      <c r="K45" s="4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45"/>
      <c r="K46" s="4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45"/>
      <c r="K47" s="4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45"/>
      <c r="K48" s="4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45"/>
      <c r="K49" s="4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45"/>
      <c r="K50" s="4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45"/>
      <c r="K51" s="4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45"/>
      <c r="K52" s="4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45"/>
      <c r="K53" s="4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45"/>
      <c r="K54" s="4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45"/>
      <c r="K55" s="4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45"/>
      <c r="K56" s="4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45"/>
      <c r="K57" s="4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45"/>
      <c r="K58" s="4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45"/>
      <c r="K59" s="4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45"/>
      <c r="K60" s="4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45"/>
      <c r="K61" s="4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45"/>
      <c r="K62" s="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45"/>
      <c r="K63" s="4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45"/>
      <c r="K64" s="4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45"/>
      <c r="K65" s="4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45"/>
      <c r="K66" s="4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45"/>
      <c r="K67" s="4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45"/>
      <c r="K68" s="4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45"/>
      <c r="K69" s="4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45"/>
      <c r="K70" s="4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45"/>
      <c r="K71" s="4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45"/>
      <c r="K72" s="4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45"/>
      <c r="K73" s="4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45"/>
      <c r="K74" s="4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45"/>
      <c r="K75" s="4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45"/>
      <c r="K76" s="4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45"/>
      <c r="K77" s="4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45"/>
      <c r="K78" s="4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45"/>
      <c r="K79" s="4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45"/>
      <c r="K80" s="4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45"/>
      <c r="K81" s="4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45"/>
      <c r="K82" s="4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45"/>
      <c r="K83" s="4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45"/>
      <c r="K84" s="4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45"/>
      <c r="K85" s="4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45"/>
      <c r="K86" s="4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45"/>
      <c r="K87" s="4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45"/>
      <c r="K88" s="4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45"/>
      <c r="K89" s="4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45"/>
      <c r="K90" s="4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45"/>
      <c r="K91" s="4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45"/>
      <c r="K92" s="4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45"/>
      <c r="K93" s="4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45"/>
      <c r="K94" s="4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45"/>
      <c r="K95" s="4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45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45"/>
      <c r="K97" s="4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45"/>
      <c r="K98" s="4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45"/>
      <c r="K99" s="4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45"/>
      <c r="K100" s="4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45"/>
      <c r="K101" s="4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45"/>
      <c r="K102" s="4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45"/>
      <c r="K103" s="4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45"/>
      <c r="K104" s="4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45"/>
      <c r="K105" s="4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45"/>
      <c r="K106" s="4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45"/>
      <c r="K107" s="4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45"/>
      <c r="K108" s="4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45"/>
      <c r="K109" s="4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45"/>
      <c r="K110" s="4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45"/>
      <c r="K111" s="4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45"/>
      <c r="K112" s="4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45"/>
      <c r="K113" s="4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45"/>
      <c r="K114" s="4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45"/>
      <c r="K115" s="4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45"/>
      <c r="K116" s="4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45"/>
      <c r="K117" s="4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45"/>
      <c r="K118" s="4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45"/>
      <c r="K119" s="4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45"/>
      <c r="K120" s="4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45"/>
      <c r="K121" s="4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45"/>
      <c r="K122" s="4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45"/>
      <c r="K123" s="4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45"/>
      <c r="K124" s="4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45"/>
      <c r="K125" s="4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45"/>
      <c r="K126" s="4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45"/>
      <c r="K127" s="4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45"/>
      <c r="K128" s="4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5"/>
      <c r="K129" s="4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45"/>
      <c r="K130" s="4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45"/>
      <c r="K131" s="4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45"/>
      <c r="K132" s="4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45"/>
      <c r="K133" s="4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5"/>
      <c r="K134" s="4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45"/>
      <c r="K135" s="4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45"/>
      <c r="K136" s="4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45"/>
      <c r="K137" s="4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45"/>
      <c r="K138" s="4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45"/>
      <c r="K139" s="4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45"/>
      <c r="K140" s="4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45"/>
      <c r="K141" s="4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45"/>
      <c r="K142" s="4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45"/>
      <c r="K143" s="4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45"/>
      <c r="K144" s="4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45"/>
      <c r="K145" s="4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45"/>
      <c r="K146" s="4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45"/>
      <c r="K147" s="4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45"/>
      <c r="K148" s="4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45"/>
      <c r="K149" s="4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45"/>
      <c r="K150" s="4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45"/>
      <c r="K151" s="4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45"/>
      <c r="K152" s="4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45"/>
      <c r="K153" s="4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45"/>
      <c r="K154" s="4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45"/>
      <c r="K155" s="4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45"/>
      <c r="K156" s="4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45"/>
      <c r="K157" s="4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45"/>
      <c r="K158" s="4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45"/>
      <c r="K159" s="4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45"/>
      <c r="K160" s="4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45"/>
      <c r="K161" s="4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45"/>
      <c r="K162" s="4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45"/>
      <c r="K163" s="4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45"/>
      <c r="K164" s="4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45"/>
      <c r="K165" s="4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45"/>
      <c r="K166" s="4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45"/>
      <c r="K167" s="4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45"/>
      <c r="K168" s="4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45"/>
      <c r="K169" s="4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45"/>
      <c r="K170" s="4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45"/>
      <c r="K171" s="4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45"/>
      <c r="K172" s="4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45"/>
      <c r="K173" s="4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45"/>
      <c r="K174" s="4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45"/>
      <c r="K175" s="4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45"/>
      <c r="K176" s="4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45"/>
      <c r="K177" s="4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45"/>
      <c r="K178" s="4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45"/>
      <c r="K179" s="4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45"/>
      <c r="K180" s="4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45"/>
      <c r="K181" s="4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45"/>
      <c r="K182" s="4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45"/>
      <c r="K183" s="4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45"/>
      <c r="K184" s="4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45"/>
      <c r="K185" s="4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45"/>
      <c r="K186" s="4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45"/>
      <c r="K187" s="4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45"/>
      <c r="K188" s="4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45"/>
      <c r="K189" s="4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45"/>
      <c r="K190" s="4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45"/>
      <c r="K191" s="4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45"/>
      <c r="K192" s="4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45"/>
      <c r="K193" s="4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45"/>
      <c r="K194" s="4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45"/>
      <c r="K195" s="4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45"/>
      <c r="K196" s="4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45"/>
      <c r="K197" s="4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45"/>
      <c r="K198" s="4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45"/>
      <c r="K199" s="4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45"/>
      <c r="K200" s="4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45"/>
      <c r="K201" s="4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45"/>
      <c r="K202" s="4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45"/>
      <c r="K203" s="4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45"/>
      <c r="K204" s="4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45"/>
      <c r="K205" s="4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45"/>
      <c r="K206" s="4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45"/>
      <c r="K207" s="4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45"/>
      <c r="K208" s="4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45"/>
      <c r="K209" s="4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45"/>
      <c r="K210" s="4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45"/>
      <c r="K211" s="4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45"/>
      <c r="K212" s="4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45"/>
      <c r="K213" s="4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45"/>
      <c r="K214" s="4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45"/>
      <c r="K215" s="4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45"/>
      <c r="K216" s="4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45"/>
      <c r="K217" s="4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45"/>
      <c r="K218" s="4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45"/>
      <c r="K219" s="4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45"/>
      <c r="K220" s="4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45"/>
      <c r="K221" s="4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45"/>
      <c r="K222" s="4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45"/>
      <c r="K223" s="4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45"/>
      <c r="K224" s="4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45"/>
      <c r="K225" s="4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45"/>
      <c r="K226" s="4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45"/>
      <c r="K227" s="4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45"/>
      <c r="K228" s="4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45"/>
      <c r="K229" s="4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45"/>
      <c r="K230" s="4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45"/>
      <c r="K231" s="4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45"/>
      <c r="K232" s="4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45"/>
      <c r="K233" s="4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45"/>
      <c r="K234" s="4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45"/>
      <c r="K235" s="4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45"/>
      <c r="K236" s="4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45"/>
      <c r="K237" s="4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45"/>
      <c r="K238" s="4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45"/>
      <c r="K239" s="4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45"/>
      <c r="K240" s="4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45"/>
      <c r="K241" s="4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45"/>
      <c r="K242" s="4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45"/>
      <c r="K243" s="4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45"/>
      <c r="K244" s="4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45"/>
      <c r="K245" s="4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45"/>
      <c r="K246" s="4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45"/>
      <c r="K247" s="4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45"/>
      <c r="K248" s="4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45"/>
      <c r="K249" s="4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45"/>
      <c r="K250" s="4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45"/>
      <c r="K251" s="4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45"/>
      <c r="K252" s="4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45"/>
      <c r="K253" s="4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45"/>
      <c r="K254" s="4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45"/>
      <c r="K255" s="4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45"/>
      <c r="K256" s="4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45"/>
      <c r="K257" s="4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45"/>
      <c r="K258" s="4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45"/>
      <c r="K259" s="4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45"/>
      <c r="K260" s="4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45"/>
      <c r="K261" s="4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45"/>
      <c r="K262" s="4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45"/>
      <c r="K263" s="4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45"/>
      <c r="K264" s="4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45"/>
      <c r="K265" s="4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45"/>
      <c r="K266" s="4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45"/>
      <c r="K267" s="4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45"/>
      <c r="K268" s="4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45"/>
      <c r="K269" s="4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45"/>
      <c r="K270" s="4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45"/>
      <c r="K271" s="4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45"/>
      <c r="K272" s="4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45"/>
      <c r="K273" s="4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45"/>
      <c r="K274" s="4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45"/>
      <c r="K275" s="4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45"/>
      <c r="K276" s="4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45"/>
      <c r="K277" s="4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45"/>
      <c r="K278" s="4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45"/>
      <c r="K279" s="4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45"/>
      <c r="K280" s="4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45"/>
      <c r="K281" s="4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45"/>
      <c r="K282" s="4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45"/>
      <c r="K283" s="4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45"/>
      <c r="K284" s="4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45"/>
      <c r="K285" s="4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45"/>
      <c r="K286" s="4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45"/>
      <c r="K287" s="4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45"/>
      <c r="K288" s="4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45"/>
      <c r="K289" s="4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45"/>
      <c r="K290" s="4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45"/>
      <c r="K291" s="4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45"/>
      <c r="K292" s="4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45"/>
      <c r="K293" s="4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45"/>
      <c r="K294" s="4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45"/>
      <c r="K295" s="4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45"/>
      <c r="K296" s="4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45"/>
      <c r="K297" s="4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45"/>
      <c r="K298" s="4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45"/>
      <c r="K299" s="4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45"/>
      <c r="K300" s="4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45"/>
      <c r="K301" s="4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45"/>
      <c r="K302" s="4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45"/>
      <c r="K303" s="4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45"/>
      <c r="K304" s="4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45"/>
      <c r="K305" s="4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45"/>
      <c r="K306" s="4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45"/>
      <c r="K307" s="4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45"/>
      <c r="K308" s="4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45"/>
      <c r="K309" s="4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45"/>
      <c r="K310" s="4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45"/>
      <c r="K311" s="4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45"/>
      <c r="K312" s="4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45"/>
      <c r="K313" s="4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45"/>
      <c r="K314" s="4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45"/>
      <c r="K315" s="4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45"/>
      <c r="K316" s="4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45"/>
      <c r="K317" s="4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45"/>
      <c r="K318" s="4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45"/>
      <c r="K319" s="4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45"/>
      <c r="K320" s="4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45"/>
      <c r="K321" s="4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45"/>
      <c r="K322" s="4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45"/>
      <c r="K323" s="4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45"/>
      <c r="K324" s="4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45"/>
      <c r="K325" s="4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45"/>
      <c r="K326" s="4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45"/>
      <c r="K327" s="4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45"/>
      <c r="K328" s="4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45"/>
      <c r="K329" s="4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45"/>
      <c r="K330" s="4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45"/>
      <c r="K331" s="4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45"/>
      <c r="K332" s="4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45"/>
      <c r="K333" s="4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45"/>
      <c r="K334" s="4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45"/>
      <c r="K335" s="4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45"/>
      <c r="K336" s="4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45"/>
      <c r="K337" s="4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45"/>
      <c r="K338" s="4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45"/>
      <c r="K339" s="4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45"/>
      <c r="K340" s="4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45"/>
      <c r="K341" s="4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45"/>
      <c r="K342" s="4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45"/>
      <c r="K343" s="4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45"/>
      <c r="K344" s="4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45"/>
      <c r="K345" s="4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45"/>
      <c r="K346" s="4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45"/>
      <c r="K347" s="4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45"/>
      <c r="K348" s="4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45"/>
      <c r="K349" s="4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45"/>
      <c r="K350" s="4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45"/>
      <c r="K351" s="4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45"/>
      <c r="K352" s="4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45"/>
      <c r="K353" s="4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45"/>
      <c r="K354" s="4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45"/>
      <c r="K355" s="4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45"/>
      <c r="K356" s="4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45"/>
      <c r="K357" s="4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45"/>
      <c r="K358" s="4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45"/>
      <c r="K359" s="4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45"/>
      <c r="K360" s="4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45"/>
      <c r="K361" s="4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45"/>
      <c r="K362" s="4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45"/>
      <c r="K363" s="4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45"/>
      <c r="K364" s="4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45"/>
      <c r="K365" s="4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45"/>
      <c r="K366" s="4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45"/>
      <c r="K367" s="4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45"/>
      <c r="K368" s="4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45"/>
      <c r="K369" s="4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45"/>
      <c r="K370" s="4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45"/>
      <c r="K371" s="4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45"/>
      <c r="K372" s="4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45"/>
      <c r="K373" s="4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45"/>
      <c r="K374" s="4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45"/>
      <c r="K375" s="4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45"/>
      <c r="K376" s="4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45"/>
      <c r="K377" s="4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45"/>
      <c r="K378" s="4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45"/>
      <c r="K379" s="4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45"/>
      <c r="K380" s="4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45"/>
      <c r="K381" s="4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45"/>
      <c r="K382" s="4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45"/>
      <c r="K383" s="4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45"/>
      <c r="K384" s="4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45"/>
      <c r="K385" s="4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45"/>
      <c r="K386" s="4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45"/>
      <c r="K387" s="4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45"/>
      <c r="K388" s="4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45"/>
      <c r="K389" s="4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45"/>
      <c r="K390" s="4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45"/>
      <c r="K391" s="4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45"/>
      <c r="K392" s="4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45"/>
      <c r="K393" s="4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45"/>
      <c r="K394" s="4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45"/>
      <c r="K395" s="4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45"/>
      <c r="K396" s="4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45"/>
      <c r="K397" s="4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45"/>
      <c r="K398" s="4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45"/>
      <c r="K399" s="4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45"/>
      <c r="K400" s="4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45"/>
      <c r="K401" s="4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45"/>
      <c r="K402" s="4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45"/>
      <c r="K403" s="4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45"/>
      <c r="K404" s="4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45"/>
      <c r="K405" s="4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45"/>
      <c r="K406" s="4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45"/>
      <c r="K407" s="4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45"/>
      <c r="K408" s="4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45"/>
      <c r="K409" s="4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45"/>
      <c r="K410" s="4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45"/>
      <c r="K411" s="4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45"/>
      <c r="K412" s="4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45"/>
      <c r="K413" s="4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45"/>
      <c r="K414" s="4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45"/>
      <c r="K415" s="4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45"/>
      <c r="K416" s="4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45"/>
      <c r="K417" s="4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45"/>
      <c r="K418" s="4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45"/>
      <c r="K419" s="4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45"/>
      <c r="K420" s="4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45"/>
      <c r="K421" s="4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45"/>
      <c r="K422" s="4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45"/>
      <c r="K423" s="4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45"/>
      <c r="K424" s="4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45"/>
      <c r="K425" s="4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45"/>
      <c r="K426" s="4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45"/>
      <c r="K427" s="4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45"/>
      <c r="K428" s="4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45"/>
      <c r="K429" s="4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45"/>
      <c r="K430" s="4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45"/>
      <c r="K431" s="4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45"/>
      <c r="K432" s="4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45"/>
      <c r="K433" s="4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45"/>
      <c r="K434" s="4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45"/>
      <c r="K435" s="4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45"/>
      <c r="K436" s="4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45"/>
      <c r="K437" s="4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45"/>
      <c r="K438" s="4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45"/>
      <c r="K439" s="4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45"/>
      <c r="K440" s="4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45"/>
      <c r="K441" s="4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45"/>
      <c r="K442" s="4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45"/>
      <c r="K443" s="4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45"/>
      <c r="K444" s="4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45"/>
      <c r="K445" s="4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45"/>
      <c r="K446" s="4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45"/>
      <c r="K447" s="4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45"/>
      <c r="K448" s="4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45"/>
      <c r="K449" s="4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45"/>
      <c r="K450" s="4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45"/>
      <c r="K451" s="4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45"/>
      <c r="K452" s="4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45"/>
      <c r="K453" s="4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45"/>
      <c r="K454" s="4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45"/>
      <c r="K455" s="4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45"/>
      <c r="K456" s="4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45"/>
      <c r="K457" s="4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45"/>
      <c r="K458" s="4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45"/>
      <c r="K459" s="4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45"/>
      <c r="K460" s="4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45"/>
      <c r="K461" s="4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45"/>
      <c r="K462" s="4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45"/>
      <c r="K463" s="4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45"/>
      <c r="K464" s="4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45"/>
      <c r="K465" s="4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45"/>
      <c r="K466" s="4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45"/>
      <c r="K467" s="4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45"/>
      <c r="K468" s="4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45"/>
      <c r="K469" s="4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45"/>
      <c r="K470" s="4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45"/>
      <c r="K471" s="4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45"/>
      <c r="K472" s="4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45"/>
      <c r="K473" s="4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45"/>
      <c r="K474" s="4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45"/>
      <c r="K475" s="4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45"/>
      <c r="K476" s="4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45"/>
      <c r="K477" s="4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45"/>
      <c r="K478" s="4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45"/>
      <c r="K479" s="4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45"/>
      <c r="K480" s="4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45"/>
      <c r="K481" s="4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45"/>
      <c r="K482" s="4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45"/>
      <c r="K483" s="4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45"/>
      <c r="K484" s="4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45"/>
      <c r="K485" s="4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45"/>
      <c r="K486" s="4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45"/>
      <c r="K487" s="4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45"/>
      <c r="K488" s="4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45"/>
      <c r="K489" s="4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45"/>
      <c r="K490" s="4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45"/>
      <c r="K491" s="4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45"/>
      <c r="K492" s="4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45"/>
      <c r="K493" s="4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45"/>
      <c r="K494" s="4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45"/>
      <c r="K495" s="4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45"/>
      <c r="K496" s="4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45"/>
      <c r="K497" s="4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45"/>
      <c r="K498" s="4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45"/>
      <c r="K499" s="4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45"/>
      <c r="K500" s="4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45"/>
      <c r="K501" s="4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45"/>
      <c r="K502" s="4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45"/>
      <c r="K503" s="4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45"/>
      <c r="K504" s="4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45"/>
      <c r="K505" s="4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45"/>
      <c r="K506" s="4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45"/>
      <c r="K507" s="4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45"/>
      <c r="K508" s="4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45"/>
      <c r="K509" s="4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45"/>
      <c r="K510" s="4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45"/>
      <c r="K511" s="4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45"/>
      <c r="K512" s="4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45"/>
      <c r="K513" s="4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45"/>
      <c r="K514" s="4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45"/>
      <c r="K515" s="4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45"/>
      <c r="K516" s="4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45"/>
      <c r="K517" s="4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45"/>
      <c r="K518" s="4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45"/>
      <c r="K519" s="4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45"/>
      <c r="K520" s="4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45"/>
      <c r="K521" s="4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45"/>
      <c r="K522" s="4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45"/>
      <c r="K523" s="4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45"/>
      <c r="K524" s="4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45"/>
      <c r="K525" s="4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45"/>
      <c r="K526" s="4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45"/>
      <c r="K527" s="4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45"/>
      <c r="K528" s="4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45"/>
      <c r="K529" s="4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45"/>
      <c r="K530" s="4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45"/>
      <c r="K531" s="4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45"/>
      <c r="K532" s="4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45"/>
      <c r="K533" s="4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45"/>
      <c r="K534" s="4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45"/>
      <c r="K535" s="4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45"/>
      <c r="K536" s="4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45"/>
      <c r="K537" s="4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45"/>
      <c r="K538" s="4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45"/>
      <c r="K539" s="4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45"/>
      <c r="K540" s="4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45"/>
      <c r="K541" s="4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45"/>
      <c r="K542" s="4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45"/>
      <c r="K543" s="4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45"/>
      <c r="K544" s="4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45"/>
      <c r="K545" s="4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45"/>
      <c r="K546" s="4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45"/>
      <c r="K547" s="4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45"/>
      <c r="K548" s="4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45"/>
      <c r="K549" s="4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45"/>
      <c r="K550" s="4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45"/>
      <c r="K551" s="4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45"/>
      <c r="K552" s="4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45"/>
      <c r="K553" s="4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45"/>
      <c r="K554" s="4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45"/>
      <c r="K555" s="4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45"/>
      <c r="K556" s="4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45"/>
      <c r="K557" s="4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45"/>
      <c r="K558" s="4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45"/>
      <c r="K559" s="4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45"/>
      <c r="K560" s="4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45"/>
      <c r="K561" s="4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45"/>
      <c r="K562" s="4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45"/>
      <c r="K563" s="4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45"/>
      <c r="K564" s="4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45"/>
      <c r="K565" s="4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45"/>
      <c r="K566" s="4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45"/>
      <c r="K567" s="4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45"/>
      <c r="K568" s="4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45"/>
      <c r="K569" s="4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45"/>
      <c r="K570" s="4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45"/>
      <c r="K571" s="4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45"/>
      <c r="K572" s="4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45"/>
      <c r="K573" s="4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45"/>
      <c r="K574" s="4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45"/>
      <c r="K575" s="4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45"/>
      <c r="K576" s="4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45"/>
      <c r="K577" s="4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45"/>
      <c r="K578" s="4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45"/>
      <c r="K579" s="4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45"/>
      <c r="K580" s="4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45"/>
      <c r="K581" s="4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45"/>
      <c r="K582" s="4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45"/>
      <c r="K583" s="4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45"/>
      <c r="K584" s="4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45"/>
      <c r="K585" s="4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45"/>
      <c r="K586" s="4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45"/>
      <c r="K587" s="4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45"/>
      <c r="K588" s="4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45"/>
      <c r="K589" s="4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45"/>
      <c r="K590" s="4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45"/>
      <c r="K591" s="4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45"/>
      <c r="K592" s="4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45"/>
      <c r="K593" s="4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45"/>
      <c r="K594" s="4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45"/>
      <c r="K595" s="4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45"/>
      <c r="K596" s="4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45"/>
      <c r="K597" s="4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45"/>
      <c r="K598" s="4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45"/>
      <c r="K599" s="4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45"/>
      <c r="K600" s="4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45"/>
      <c r="K601" s="4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45"/>
      <c r="K602" s="4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45"/>
      <c r="K603" s="4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45"/>
      <c r="K604" s="4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45"/>
      <c r="K605" s="4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45"/>
      <c r="K606" s="4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45"/>
      <c r="K607" s="4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45"/>
      <c r="K608" s="4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45"/>
      <c r="K609" s="4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45"/>
      <c r="K610" s="4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45"/>
      <c r="K611" s="4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45"/>
      <c r="K612" s="4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45"/>
      <c r="K613" s="4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45"/>
      <c r="K614" s="4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45"/>
      <c r="K615" s="4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45"/>
      <c r="K616" s="4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45"/>
      <c r="K617" s="4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45"/>
      <c r="K618" s="4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45"/>
      <c r="K619" s="4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45"/>
      <c r="K620" s="4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45"/>
      <c r="K621" s="4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45"/>
      <c r="K622" s="4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45"/>
      <c r="K623" s="4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45"/>
      <c r="K624" s="4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45"/>
      <c r="K625" s="4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45"/>
      <c r="K626" s="4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45"/>
      <c r="K627" s="4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45"/>
      <c r="K628" s="4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45"/>
      <c r="K629" s="4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45"/>
      <c r="K630" s="4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45"/>
      <c r="K631" s="4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45"/>
      <c r="K632" s="4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45"/>
      <c r="K633" s="4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45"/>
      <c r="K634" s="4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45"/>
      <c r="K635" s="4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45"/>
      <c r="K636" s="4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45"/>
      <c r="K637" s="4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45"/>
      <c r="K638" s="4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45"/>
      <c r="K639" s="4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45"/>
      <c r="K640" s="4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45"/>
      <c r="K641" s="4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45"/>
      <c r="K642" s="4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45"/>
      <c r="K643" s="4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45"/>
      <c r="K644" s="4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45"/>
      <c r="K645" s="4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45"/>
      <c r="K646" s="4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45"/>
      <c r="K647" s="4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45"/>
      <c r="K648" s="4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45"/>
      <c r="K649" s="4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45"/>
      <c r="K650" s="4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45"/>
      <c r="K651" s="4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45"/>
      <c r="K652" s="4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45"/>
      <c r="K653" s="4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45"/>
      <c r="K654" s="4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45"/>
      <c r="K655" s="4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45"/>
      <c r="K656" s="4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45"/>
      <c r="K657" s="4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45"/>
      <c r="K658" s="4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45"/>
      <c r="K659" s="4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45"/>
      <c r="K660" s="4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45"/>
      <c r="K661" s="4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45"/>
      <c r="K662" s="4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45"/>
      <c r="K663" s="4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45"/>
      <c r="K664" s="4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45"/>
      <c r="K665" s="4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45"/>
      <c r="K666" s="4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45"/>
      <c r="K667" s="4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45"/>
      <c r="K668" s="4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45"/>
      <c r="K669" s="4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45"/>
      <c r="K670" s="4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45"/>
      <c r="K671" s="4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45"/>
      <c r="K672" s="4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45"/>
      <c r="K673" s="4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45"/>
      <c r="K674" s="4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45"/>
      <c r="K675" s="4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45"/>
      <c r="K676" s="4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45"/>
      <c r="K677" s="4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45"/>
      <c r="K678" s="4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45"/>
      <c r="K679" s="4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45"/>
      <c r="K680" s="4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45"/>
      <c r="K681" s="4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45"/>
      <c r="K682" s="4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45"/>
      <c r="K683" s="4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45"/>
      <c r="K684" s="4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45"/>
      <c r="K685" s="4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45"/>
      <c r="K686" s="4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45"/>
      <c r="K687" s="4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45"/>
      <c r="K688" s="4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45"/>
      <c r="K689" s="4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45"/>
      <c r="K690" s="4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45"/>
      <c r="K691" s="4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45"/>
      <c r="K692" s="4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45"/>
      <c r="K693" s="4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45"/>
      <c r="K694" s="4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45"/>
      <c r="K695" s="4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45"/>
      <c r="K696" s="4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45"/>
      <c r="K697" s="4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45"/>
      <c r="K698" s="4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45"/>
      <c r="K699" s="4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45"/>
      <c r="K700" s="4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45"/>
      <c r="K701" s="4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45"/>
      <c r="K702" s="4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45"/>
      <c r="K703" s="4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45"/>
      <c r="K704" s="4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45"/>
      <c r="K705" s="4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45"/>
      <c r="K706" s="4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45"/>
      <c r="K707" s="4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45"/>
      <c r="K708" s="4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45"/>
      <c r="K709" s="4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45"/>
      <c r="K710" s="4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45"/>
      <c r="K711" s="4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45"/>
      <c r="K712" s="4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45"/>
      <c r="K713" s="4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45"/>
      <c r="K714" s="4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45"/>
      <c r="K715" s="4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45"/>
      <c r="K716" s="4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45"/>
      <c r="K717" s="4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45"/>
      <c r="K718" s="4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45"/>
      <c r="K719" s="4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45"/>
      <c r="K720" s="4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45"/>
      <c r="K721" s="4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45"/>
      <c r="K722" s="4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45"/>
      <c r="K723" s="4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45"/>
      <c r="K724" s="4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45"/>
      <c r="K725" s="4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45"/>
      <c r="K726" s="4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45"/>
      <c r="K727" s="4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45"/>
      <c r="K728" s="4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45"/>
      <c r="K729" s="4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45"/>
      <c r="K730" s="4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45"/>
      <c r="K731" s="4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45"/>
      <c r="K732" s="4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45"/>
      <c r="K733" s="4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45"/>
      <c r="K734" s="4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45"/>
      <c r="K735" s="4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45"/>
      <c r="K736" s="4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45"/>
      <c r="K737" s="4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45"/>
      <c r="K738" s="4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45"/>
      <c r="K739" s="4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45"/>
      <c r="K740" s="4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45"/>
      <c r="K741" s="4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45"/>
      <c r="K742" s="4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45"/>
      <c r="K743" s="4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45"/>
      <c r="K744" s="4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45"/>
      <c r="K745" s="4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45"/>
      <c r="K746" s="4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45"/>
      <c r="K747" s="4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45"/>
      <c r="K748" s="4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45"/>
      <c r="K749" s="4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45"/>
      <c r="K750" s="4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45"/>
      <c r="K751" s="4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45"/>
      <c r="K752" s="4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45"/>
      <c r="K753" s="4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45"/>
      <c r="K754" s="4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45"/>
      <c r="K755" s="4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45"/>
      <c r="K756" s="4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45"/>
      <c r="K757" s="4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45"/>
      <c r="K758" s="4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45"/>
      <c r="K759" s="4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45"/>
      <c r="K760" s="4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45"/>
      <c r="K761" s="4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45"/>
      <c r="K762" s="4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45"/>
      <c r="K763" s="4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45"/>
      <c r="K764" s="4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45"/>
      <c r="K765" s="4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45"/>
      <c r="K766" s="4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45"/>
      <c r="K767" s="4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45"/>
      <c r="K768" s="4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45"/>
      <c r="K769" s="4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45"/>
      <c r="K770" s="4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45"/>
      <c r="K771" s="4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45"/>
      <c r="K772" s="4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45"/>
      <c r="K773" s="4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45"/>
      <c r="K774" s="4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45"/>
      <c r="K775" s="4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45"/>
      <c r="K776" s="4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45"/>
      <c r="K777" s="4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45"/>
      <c r="K778" s="4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45"/>
      <c r="K779" s="4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45"/>
      <c r="K780" s="4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45"/>
      <c r="K781" s="4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45"/>
      <c r="K782" s="4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45"/>
      <c r="K783" s="4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45"/>
      <c r="K784" s="4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45"/>
      <c r="K785" s="4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45"/>
      <c r="K786" s="4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45"/>
      <c r="K787" s="4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45"/>
      <c r="K788" s="4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45"/>
      <c r="K789" s="4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45"/>
      <c r="K790" s="4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45"/>
      <c r="K791" s="4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45"/>
      <c r="K792" s="4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45"/>
      <c r="K793" s="4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45"/>
      <c r="K794" s="4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45"/>
      <c r="K795" s="4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45"/>
      <c r="K796" s="4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45"/>
      <c r="K797" s="4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45"/>
      <c r="K798" s="4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45"/>
      <c r="K799" s="4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45"/>
      <c r="K800" s="4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45"/>
      <c r="K801" s="4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45"/>
      <c r="K802" s="4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45"/>
      <c r="K803" s="4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45"/>
      <c r="K804" s="4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45"/>
      <c r="K805" s="4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45"/>
      <c r="K806" s="4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45"/>
      <c r="K807" s="4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45"/>
      <c r="K808" s="4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45"/>
      <c r="K809" s="4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45"/>
      <c r="K810" s="4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45"/>
      <c r="K811" s="4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45"/>
      <c r="K812" s="4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45"/>
      <c r="K813" s="4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45"/>
      <c r="K814" s="4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45"/>
      <c r="K815" s="4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45"/>
      <c r="K816" s="4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45"/>
      <c r="K817" s="4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45"/>
      <c r="K818" s="4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45"/>
      <c r="K819" s="4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45"/>
      <c r="K820" s="4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45"/>
      <c r="K821" s="4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45"/>
      <c r="K822" s="4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45"/>
      <c r="K823" s="4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45"/>
      <c r="K824" s="4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45"/>
      <c r="K825" s="4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45"/>
      <c r="K826" s="4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45"/>
      <c r="K827" s="4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45"/>
      <c r="K828" s="4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45"/>
      <c r="K829" s="4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45"/>
      <c r="K830" s="4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45"/>
      <c r="K831" s="4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45"/>
      <c r="K832" s="4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45"/>
      <c r="K833" s="4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45"/>
      <c r="K834" s="4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45"/>
      <c r="K835" s="4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45"/>
      <c r="K836" s="4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45"/>
      <c r="K837" s="4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45"/>
      <c r="K838" s="4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45"/>
      <c r="K839" s="4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45"/>
      <c r="K840" s="4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45"/>
      <c r="K841" s="4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45"/>
      <c r="K842" s="4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45"/>
      <c r="K843" s="4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45"/>
      <c r="K844" s="4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45"/>
      <c r="K845" s="4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45"/>
      <c r="K846" s="4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45"/>
      <c r="K847" s="4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45"/>
      <c r="K848" s="4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45"/>
      <c r="K849" s="4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45"/>
      <c r="K850" s="4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45"/>
      <c r="K851" s="4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45"/>
      <c r="K852" s="4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45"/>
      <c r="K853" s="4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45"/>
      <c r="K854" s="4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45"/>
      <c r="K855" s="4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45"/>
      <c r="K856" s="4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45"/>
      <c r="K857" s="4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45"/>
      <c r="K858" s="4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45"/>
      <c r="K859" s="4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45"/>
      <c r="K860" s="4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45"/>
      <c r="K861" s="4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45"/>
      <c r="K862" s="4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45"/>
      <c r="K863" s="4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45"/>
      <c r="K864" s="4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45"/>
      <c r="K865" s="4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45"/>
      <c r="K866" s="4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45"/>
      <c r="K867" s="4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45"/>
      <c r="K868" s="4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45"/>
      <c r="K869" s="4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45"/>
      <c r="K870" s="4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45"/>
      <c r="K871" s="4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45"/>
      <c r="K872" s="4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45"/>
      <c r="K873" s="4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45"/>
      <c r="K874" s="4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45"/>
      <c r="K875" s="4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45"/>
      <c r="K876" s="4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45"/>
      <c r="K877" s="4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45"/>
      <c r="K878" s="4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45"/>
      <c r="K879" s="4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45"/>
      <c r="K880" s="4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45"/>
      <c r="K881" s="4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45"/>
      <c r="K882" s="4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45"/>
      <c r="K883" s="4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45"/>
      <c r="K884" s="4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45"/>
      <c r="K885" s="4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45"/>
      <c r="K886" s="4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45"/>
      <c r="K887" s="4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45"/>
      <c r="K888" s="4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45"/>
      <c r="K889" s="4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45"/>
      <c r="K890" s="4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45"/>
      <c r="K891" s="4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45"/>
      <c r="K892" s="4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45"/>
      <c r="K893" s="4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45"/>
      <c r="K894" s="4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45"/>
      <c r="K895" s="4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45"/>
      <c r="K896" s="4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45"/>
      <c r="K897" s="4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45"/>
      <c r="K898" s="4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45"/>
      <c r="K899" s="4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45"/>
      <c r="K900" s="4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45"/>
      <c r="K901" s="4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45"/>
      <c r="K902" s="4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45"/>
      <c r="K903" s="4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45"/>
      <c r="K904" s="4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45"/>
      <c r="K905" s="4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45"/>
      <c r="K906" s="4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45"/>
      <c r="K907" s="4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45"/>
      <c r="K908" s="4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45"/>
      <c r="K909" s="4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45"/>
      <c r="K910" s="4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45"/>
      <c r="K911" s="4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45"/>
      <c r="K912" s="4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45"/>
      <c r="K913" s="4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45"/>
      <c r="K914" s="4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45"/>
      <c r="K915" s="4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45"/>
      <c r="K916" s="4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45"/>
      <c r="K917" s="4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45"/>
      <c r="K918" s="4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45"/>
      <c r="K919" s="4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45"/>
      <c r="K920" s="4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45"/>
      <c r="K921" s="4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45"/>
      <c r="K922" s="4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45"/>
      <c r="K923" s="4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45"/>
      <c r="K924" s="4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45"/>
      <c r="K925" s="4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45"/>
      <c r="K926" s="4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45"/>
      <c r="K927" s="4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45"/>
      <c r="K928" s="4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45"/>
      <c r="K929" s="4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45"/>
      <c r="K930" s="4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45"/>
      <c r="K931" s="4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45"/>
      <c r="K932" s="4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45"/>
      <c r="K933" s="4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45"/>
      <c r="K934" s="4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45"/>
      <c r="K935" s="4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45"/>
      <c r="K936" s="4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45"/>
      <c r="K937" s="4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45"/>
      <c r="K938" s="4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45"/>
      <c r="K939" s="4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45"/>
      <c r="K940" s="4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45"/>
      <c r="K941" s="4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45"/>
      <c r="K942" s="4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45"/>
      <c r="K943" s="4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45"/>
      <c r="K944" s="4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45"/>
      <c r="K945" s="4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45"/>
      <c r="K946" s="4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45"/>
      <c r="K947" s="4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45"/>
      <c r="K948" s="4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45"/>
      <c r="K949" s="4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45"/>
      <c r="K950" s="4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45"/>
      <c r="K951" s="4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45"/>
      <c r="K952" s="4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45"/>
      <c r="K953" s="4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45"/>
      <c r="K954" s="4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45"/>
      <c r="K955" s="4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45"/>
      <c r="K956" s="4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45"/>
      <c r="K957" s="4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45"/>
      <c r="K958" s="4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45"/>
      <c r="K959" s="4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45"/>
      <c r="K960" s="4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45"/>
      <c r="K961" s="4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45"/>
      <c r="K962" s="4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45"/>
      <c r="K963" s="4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45"/>
      <c r="K964" s="4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45"/>
      <c r="K965" s="4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45"/>
      <c r="K966" s="4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45"/>
      <c r="K967" s="4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45"/>
      <c r="K968" s="4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45"/>
      <c r="K969" s="4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45"/>
      <c r="K970" s="4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45"/>
      <c r="K971" s="4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45"/>
      <c r="K972" s="4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45"/>
      <c r="K973" s="4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45"/>
      <c r="K974" s="4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45"/>
      <c r="K975" s="4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45"/>
      <c r="K976" s="4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45"/>
      <c r="K977" s="4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45"/>
      <c r="K978" s="4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45"/>
      <c r="K979" s="4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45"/>
      <c r="K980" s="4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45"/>
      <c r="K981" s="4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</sheetData>
  <mergeCells count="35">
    <mergeCell ref="C7:F7"/>
    <mergeCell ref="B2:K2"/>
    <mergeCell ref="B3:K3"/>
    <mergeCell ref="B4:F4"/>
    <mergeCell ref="C5:F5"/>
    <mergeCell ref="C6:F6"/>
    <mergeCell ref="C8:F8"/>
    <mergeCell ref="C9:F9"/>
    <mergeCell ref="C10:F10"/>
    <mergeCell ref="C11:F11"/>
    <mergeCell ref="B20:F20"/>
    <mergeCell ref="B18:K18"/>
    <mergeCell ref="C21:F21"/>
    <mergeCell ref="C15:F15"/>
    <mergeCell ref="C16:F16"/>
    <mergeCell ref="C17:F17"/>
    <mergeCell ref="B12:K12"/>
    <mergeCell ref="B14:F14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K34"/>
    <mergeCell ref="B25:K25"/>
    <mergeCell ref="B41:K41"/>
    <mergeCell ref="C39:F39"/>
    <mergeCell ref="C40:F40"/>
    <mergeCell ref="C37:F37"/>
    <mergeCell ref="C38:F38"/>
  </mergeCells>
  <conditionalFormatting sqref="K5">
    <cfRule type="expression" dxfId="57" priority="25">
      <formula>J5&lt;I5</formula>
    </cfRule>
  </conditionalFormatting>
  <conditionalFormatting sqref="K5">
    <cfRule type="expression" dxfId="56" priority="26">
      <formula>J5&gt;I5</formula>
    </cfRule>
  </conditionalFormatting>
  <conditionalFormatting sqref="K15">
    <cfRule type="expression" dxfId="55" priority="35">
      <formula>J15&lt;I15</formula>
    </cfRule>
  </conditionalFormatting>
  <conditionalFormatting sqref="K15">
    <cfRule type="expression" dxfId="54" priority="36">
      <formula>J15&gt;I15</formula>
    </cfRule>
  </conditionalFormatting>
  <conditionalFormatting sqref="K29 K37">
    <cfRule type="expression" dxfId="53" priority="41">
      <formula>J29&gt;I29</formula>
    </cfRule>
  </conditionalFormatting>
  <conditionalFormatting sqref="K29 K37">
    <cfRule type="expression" dxfId="52" priority="42">
      <formula>J29&lt;I29</formula>
    </cfRule>
  </conditionalFormatting>
  <conditionalFormatting sqref="K38">
    <cfRule type="expression" dxfId="51" priority="43">
      <formula>J38&gt;I38</formula>
    </cfRule>
  </conditionalFormatting>
  <conditionalFormatting sqref="K38">
    <cfRule type="expression" dxfId="50" priority="44">
      <formula>J38&lt;I38</formula>
    </cfRule>
  </conditionalFormatting>
  <conditionalFormatting sqref="K39">
    <cfRule type="expression" dxfId="49" priority="45">
      <formula>J39&gt;I39</formula>
    </cfRule>
  </conditionalFormatting>
  <conditionalFormatting sqref="K39">
    <cfRule type="expression" dxfId="48" priority="46">
      <formula>J39&lt;I39</formula>
    </cfRule>
  </conditionalFormatting>
  <conditionalFormatting sqref="K40">
    <cfRule type="expression" dxfId="47" priority="47">
      <formula>J40&gt;I40</formula>
    </cfRule>
  </conditionalFormatting>
  <conditionalFormatting sqref="K40">
    <cfRule type="expression" dxfId="46" priority="48">
      <formula>J40&lt;I40</formula>
    </cfRule>
  </conditionalFormatting>
  <conditionalFormatting sqref="K6">
    <cfRule type="expression" dxfId="45" priority="23">
      <formula>J6&lt;I6</formula>
    </cfRule>
  </conditionalFormatting>
  <conditionalFormatting sqref="K6">
    <cfRule type="expression" dxfId="44" priority="24">
      <formula>J6&gt;I6</formula>
    </cfRule>
  </conditionalFormatting>
  <conditionalFormatting sqref="K7">
    <cfRule type="expression" dxfId="43" priority="21">
      <formula>J7&lt;I7</formula>
    </cfRule>
  </conditionalFormatting>
  <conditionalFormatting sqref="K7">
    <cfRule type="expression" dxfId="42" priority="22">
      <formula>J7&gt;I7</formula>
    </cfRule>
  </conditionalFormatting>
  <conditionalFormatting sqref="K8">
    <cfRule type="expression" dxfId="41" priority="19">
      <formula>J8&lt;I8</formula>
    </cfRule>
  </conditionalFormatting>
  <conditionalFormatting sqref="K8">
    <cfRule type="expression" dxfId="40" priority="20">
      <formula>J8&gt;I8</formula>
    </cfRule>
  </conditionalFormatting>
  <conditionalFormatting sqref="K9">
    <cfRule type="expression" dxfId="39" priority="17">
      <formula>J9&lt;I9</formula>
    </cfRule>
  </conditionalFormatting>
  <conditionalFormatting sqref="K9">
    <cfRule type="expression" dxfId="38" priority="18">
      <formula>J9&gt;I9</formula>
    </cfRule>
  </conditionalFormatting>
  <conditionalFormatting sqref="K10">
    <cfRule type="expression" dxfId="37" priority="15">
      <formula>J10&lt;I10</formula>
    </cfRule>
  </conditionalFormatting>
  <conditionalFormatting sqref="K10">
    <cfRule type="expression" dxfId="36" priority="16">
      <formula>J10&gt;I10</formula>
    </cfRule>
  </conditionalFormatting>
  <conditionalFormatting sqref="K11">
    <cfRule type="expression" dxfId="35" priority="13">
      <formula>J11&lt;I11</formula>
    </cfRule>
  </conditionalFormatting>
  <conditionalFormatting sqref="K11">
    <cfRule type="expression" dxfId="34" priority="14">
      <formula>J11&gt;I11</formula>
    </cfRule>
  </conditionalFormatting>
  <conditionalFormatting sqref="K16">
    <cfRule type="expression" dxfId="33" priority="11">
      <formula>J16&lt;I16</formula>
    </cfRule>
  </conditionalFormatting>
  <conditionalFormatting sqref="K16">
    <cfRule type="expression" dxfId="32" priority="12">
      <formula>J16&gt;I16</formula>
    </cfRule>
  </conditionalFormatting>
  <conditionalFormatting sqref="K17">
    <cfRule type="expression" dxfId="31" priority="9">
      <formula>J17&lt;I17</formula>
    </cfRule>
  </conditionalFormatting>
  <conditionalFormatting sqref="K17">
    <cfRule type="expression" dxfId="30" priority="10">
      <formula>J17&gt;I17</formula>
    </cfRule>
  </conditionalFormatting>
  <conditionalFormatting sqref="K30">
    <cfRule type="expression" dxfId="29" priority="7">
      <formula>J30&gt;I30</formula>
    </cfRule>
  </conditionalFormatting>
  <conditionalFormatting sqref="K30">
    <cfRule type="expression" dxfId="28" priority="8">
      <formula>J30&lt;I30</formula>
    </cfRule>
  </conditionalFormatting>
  <conditionalFormatting sqref="K31">
    <cfRule type="expression" dxfId="27" priority="5">
      <formula>J31&gt;I31</formula>
    </cfRule>
  </conditionalFormatting>
  <conditionalFormatting sqref="K31">
    <cfRule type="expression" dxfId="26" priority="6">
      <formula>J31&lt;I31</formula>
    </cfRule>
  </conditionalFormatting>
  <conditionalFormatting sqref="K32">
    <cfRule type="expression" dxfId="25" priority="3">
      <formula>J32&gt;I32</formula>
    </cfRule>
  </conditionalFormatting>
  <conditionalFormatting sqref="K32">
    <cfRule type="expression" dxfId="24" priority="4">
      <formula>J32&lt;I32</formula>
    </cfRule>
  </conditionalFormatting>
  <conditionalFormatting sqref="K33">
    <cfRule type="expression" dxfId="23" priority="1">
      <formula>J33&gt;I33</formula>
    </cfRule>
  </conditionalFormatting>
  <conditionalFormatting sqref="K33">
    <cfRule type="expression" dxfId="22" priority="2">
      <formula>J33&lt;I33</formula>
    </cfRule>
  </conditionalFormatting>
  <dataValidations count="1">
    <dataValidation allowBlank="1" showErrorMessage="1" sqref="I29:I32 I37"/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B2:Z102"/>
  <sheetViews>
    <sheetView workbookViewId="0">
      <selection activeCell="V17" sqref="V17"/>
    </sheetView>
  </sheetViews>
  <sheetFormatPr defaultColWidth="8.7109375" defaultRowHeight="15" x14ac:dyDescent="0.25"/>
  <cols>
    <col min="1" max="1" width="2.42578125" style="104" customWidth="1"/>
    <col min="2" max="6" width="8.7109375" style="104"/>
    <col min="7" max="7" width="14" style="104" customWidth="1"/>
    <col min="8" max="8" width="12.28515625" style="104" bestFit="1" customWidth="1"/>
    <col min="9" max="9" width="12.42578125" style="104" customWidth="1"/>
    <col min="10" max="10" width="12.85546875" style="104" customWidth="1"/>
    <col min="11" max="11" width="9.7109375" style="104" customWidth="1"/>
    <col min="12" max="12" width="8.7109375" style="104"/>
    <col min="13" max="15" width="8.7109375" style="104" customWidth="1"/>
    <col min="16" max="16" width="12.140625" style="104" customWidth="1"/>
    <col min="17" max="17" width="14" style="104" customWidth="1"/>
    <col min="18" max="18" width="13.85546875" style="104" customWidth="1"/>
    <col min="19" max="19" width="15.42578125" style="104" customWidth="1"/>
    <col min="20" max="20" width="18.140625" style="104" customWidth="1"/>
    <col min="21" max="21" width="8.7109375" style="104" customWidth="1"/>
    <col min="22" max="25" width="8.7109375" style="104"/>
    <col min="26" max="26" width="13.140625" style="104" customWidth="1"/>
    <col min="27" max="27" width="19.140625" style="104" customWidth="1"/>
    <col min="28" max="16384" width="8.7109375" style="104"/>
  </cols>
  <sheetData>
    <row r="2" spans="2:26" ht="42" customHeight="1" x14ac:dyDescent="0.25">
      <c r="B2" s="438" t="s">
        <v>218</v>
      </c>
      <c r="C2" s="439"/>
      <c r="D2" s="439"/>
      <c r="E2" s="439"/>
      <c r="F2" s="439"/>
      <c r="G2" s="439"/>
      <c r="H2" s="439"/>
      <c r="I2" s="439"/>
      <c r="J2" s="440"/>
      <c r="M2" s="429" t="s">
        <v>268</v>
      </c>
      <c r="N2" s="430"/>
      <c r="O2" s="430"/>
      <c r="P2" s="430"/>
      <c r="Q2" s="430"/>
      <c r="R2" s="430"/>
      <c r="S2" s="430"/>
      <c r="T2" s="124"/>
      <c r="U2" s="126"/>
      <c r="V2" s="126"/>
      <c r="W2" s="126"/>
      <c r="X2" s="123"/>
    </row>
    <row r="3" spans="2:26" ht="31.5" customHeight="1" x14ac:dyDescent="0.25">
      <c r="B3" s="432" t="s">
        <v>291</v>
      </c>
      <c r="C3" s="433"/>
      <c r="D3" s="433"/>
      <c r="E3" s="433"/>
      <c r="F3" s="433"/>
      <c r="G3" s="433"/>
      <c r="H3" s="433"/>
      <c r="I3" s="433"/>
      <c r="J3" s="434"/>
      <c r="M3" s="432" t="s">
        <v>292</v>
      </c>
      <c r="N3" s="433"/>
      <c r="O3" s="433"/>
      <c r="P3" s="433"/>
      <c r="Q3" s="433"/>
      <c r="R3" s="433"/>
      <c r="S3" s="433"/>
      <c r="T3" s="434"/>
      <c r="U3" s="127"/>
      <c r="V3" s="127"/>
      <c r="W3" s="127"/>
      <c r="X3" s="123"/>
    </row>
    <row r="4" spans="2:26" ht="16.5" thickBot="1" x14ac:dyDescent="0.3">
      <c r="B4" s="125"/>
      <c r="C4" s="125"/>
      <c r="D4" s="125"/>
      <c r="E4" s="125"/>
      <c r="F4" s="125"/>
      <c r="G4" s="125"/>
      <c r="H4" s="125"/>
      <c r="I4" s="125"/>
      <c r="J4" s="125"/>
      <c r="M4" s="136"/>
      <c r="N4" s="137"/>
      <c r="O4" s="137"/>
      <c r="P4" s="137" t="s">
        <v>3</v>
      </c>
      <c r="Q4" s="138" t="s">
        <v>269</v>
      </c>
      <c r="R4" s="138" t="s">
        <v>270</v>
      </c>
      <c r="S4" s="138" t="s">
        <v>271</v>
      </c>
      <c r="T4" s="151" t="s">
        <v>275</v>
      </c>
      <c r="U4" s="128"/>
      <c r="V4" s="128"/>
      <c r="W4" s="128"/>
      <c r="X4" s="123"/>
    </row>
    <row r="5" spans="2:26" ht="16.5" customHeight="1" thickBot="1" x14ac:dyDescent="0.3">
      <c r="B5" s="445" t="s">
        <v>224</v>
      </c>
      <c r="C5" s="444"/>
      <c r="D5" s="435" t="s">
        <v>235</v>
      </c>
      <c r="E5" s="436"/>
      <c r="F5" s="437"/>
      <c r="G5" s="443" t="s">
        <v>226</v>
      </c>
      <c r="H5" s="444"/>
      <c r="I5" s="441">
        <f>VLOOKUP(D5,$C$44:$E$49,3,FALSE)</f>
        <v>0.36499999999999999</v>
      </c>
      <c r="J5" s="442"/>
      <c r="M5" s="431" t="s">
        <v>4</v>
      </c>
      <c r="N5" s="431"/>
      <c r="O5" s="431"/>
      <c r="P5" s="133" t="s">
        <v>272</v>
      </c>
      <c r="Q5" s="134">
        <f>SUM(H12:H14)</f>
        <v>0</v>
      </c>
      <c r="R5" s="134">
        <f>SUM(I12:I14)</f>
        <v>0</v>
      </c>
      <c r="S5" s="135">
        <f t="shared" ref="S5:S9" si="0">IF((R5)="","",R5-Q5)</f>
        <v>0</v>
      </c>
      <c r="T5" s="152" t="e">
        <f>(R5-Q5)/Q5</f>
        <v>#DIV/0!</v>
      </c>
      <c r="U5" s="123"/>
      <c r="V5" s="123"/>
      <c r="W5" s="123"/>
    </row>
    <row r="6" spans="2:26" ht="16.5" customHeight="1" x14ac:dyDescent="0.25">
      <c r="K6" s="117"/>
      <c r="M6" s="422" t="s">
        <v>227</v>
      </c>
      <c r="N6" s="422"/>
      <c r="O6" s="422"/>
      <c r="P6" s="129" t="s">
        <v>272</v>
      </c>
      <c r="Q6" s="130">
        <f>SUM(H18:H20)</f>
        <v>0</v>
      </c>
      <c r="R6" s="130">
        <f>SUM(I18:I20)</f>
        <v>0</v>
      </c>
      <c r="S6" s="131">
        <f t="shared" si="0"/>
        <v>0</v>
      </c>
      <c r="T6" s="152" t="e">
        <f t="shared" ref="T6:T8" si="1">(R6-Q6)/Q6</f>
        <v>#DIV/0!</v>
      </c>
      <c r="U6" s="123"/>
      <c r="V6" s="123"/>
      <c r="W6" s="123"/>
    </row>
    <row r="7" spans="2:26" ht="15.75" customHeight="1" x14ac:dyDescent="0.25">
      <c r="M7" s="422" t="s">
        <v>228</v>
      </c>
      <c r="N7" s="422"/>
      <c r="O7" s="422"/>
      <c r="P7" s="129" t="s">
        <v>272</v>
      </c>
      <c r="Q7" s="130">
        <f>SUM(H24:H25)+SUM(H27:H28)</f>
        <v>0</v>
      </c>
      <c r="R7" s="130">
        <f>SUM(I24:I25)+SUM(I27:I28)</f>
        <v>0</v>
      </c>
      <c r="S7" s="131">
        <f t="shared" si="0"/>
        <v>0</v>
      </c>
      <c r="T7" s="152" t="e">
        <f t="shared" si="1"/>
        <v>#DIV/0!</v>
      </c>
      <c r="U7" s="123"/>
      <c r="V7" s="123"/>
      <c r="W7" s="123"/>
    </row>
    <row r="8" spans="2:26" ht="15.75" customHeight="1" x14ac:dyDescent="0.25">
      <c r="B8" s="446" t="s">
        <v>4</v>
      </c>
      <c r="C8" s="446"/>
      <c r="D8" s="446"/>
      <c r="E8" s="446"/>
      <c r="F8" s="446"/>
      <c r="G8" s="448" t="s">
        <v>3</v>
      </c>
      <c r="H8" s="446" t="s">
        <v>295</v>
      </c>
      <c r="I8" s="446" t="s">
        <v>296</v>
      </c>
      <c r="J8" s="450" t="s">
        <v>5</v>
      </c>
      <c r="M8" s="422" t="s">
        <v>237</v>
      </c>
      <c r="N8" s="422"/>
      <c r="O8" s="422"/>
      <c r="P8" s="129" t="s">
        <v>272</v>
      </c>
      <c r="Q8" s="130">
        <f>H32+H33</f>
        <v>0</v>
      </c>
      <c r="R8" s="130">
        <f>I32+I33</f>
        <v>0</v>
      </c>
      <c r="S8" s="131">
        <f t="shared" si="0"/>
        <v>0</v>
      </c>
      <c r="T8" s="152" t="e">
        <f t="shared" si="1"/>
        <v>#DIV/0!</v>
      </c>
      <c r="U8" s="123"/>
      <c r="V8" s="123"/>
      <c r="W8" s="123"/>
    </row>
    <row r="9" spans="2:26" ht="15.75" customHeight="1" x14ac:dyDescent="0.25">
      <c r="B9" s="446"/>
      <c r="C9" s="446"/>
      <c r="D9" s="446"/>
      <c r="E9" s="446"/>
      <c r="F9" s="446"/>
      <c r="G9" s="448"/>
      <c r="H9" s="446"/>
      <c r="I9" s="446"/>
      <c r="J9" s="450"/>
      <c r="M9" s="422" t="s">
        <v>274</v>
      </c>
      <c r="N9" s="422"/>
      <c r="O9" s="422"/>
      <c r="P9" s="129" t="s">
        <v>273</v>
      </c>
      <c r="Q9" s="153">
        <f>SUM(Q5:Q8)</f>
        <v>0</v>
      </c>
      <c r="R9" s="153">
        <f>SUM(R5:R8)</f>
        <v>0</v>
      </c>
      <c r="S9" s="154">
        <f t="shared" si="0"/>
        <v>0</v>
      </c>
      <c r="T9" s="155" t="e">
        <f>(R9-Q9)/Q9</f>
        <v>#DIV/0!</v>
      </c>
      <c r="U9" s="123"/>
      <c r="V9" s="123"/>
      <c r="W9" s="123"/>
      <c r="Z9" s="121"/>
    </row>
    <row r="10" spans="2:26" ht="40.5" customHeight="1" x14ac:dyDescent="0.25">
      <c r="B10" s="447"/>
      <c r="C10" s="447"/>
      <c r="D10" s="447"/>
      <c r="E10" s="447"/>
      <c r="F10" s="447"/>
      <c r="G10" s="449"/>
      <c r="H10" s="447"/>
      <c r="I10" s="447"/>
      <c r="J10" s="451"/>
      <c r="U10" s="123"/>
    </row>
    <row r="11" spans="2:26" ht="9" customHeight="1" x14ac:dyDescent="0.25"/>
    <row r="12" spans="2:26" ht="39" customHeight="1" x14ac:dyDescent="0.25">
      <c r="B12" s="4" t="s">
        <v>207</v>
      </c>
      <c r="C12" s="352" t="s">
        <v>208</v>
      </c>
      <c r="D12" s="353"/>
      <c r="E12" s="353"/>
      <c r="F12" s="353"/>
      <c r="G12" s="105" t="s">
        <v>213</v>
      </c>
      <c r="H12" s="143">
        <f>('Buildings and Lighting'!I17)/1000*$I$5</f>
        <v>0</v>
      </c>
      <c r="I12" s="144">
        <f>('Buildings and Lighting'!J17/1000)*$I$5</f>
        <v>0</v>
      </c>
      <c r="J12" s="145">
        <f t="shared" ref="J12" si="2">IF((I12)="","",I12-H12)</f>
        <v>0</v>
      </c>
      <c r="K12" s="120"/>
      <c r="M12" s="121"/>
    </row>
    <row r="13" spans="2:26" ht="39" customHeight="1" x14ac:dyDescent="0.25">
      <c r="B13" s="4" t="s">
        <v>207</v>
      </c>
      <c r="C13" s="352" t="s">
        <v>210</v>
      </c>
      <c r="D13" s="355"/>
      <c r="E13" s="355"/>
      <c r="F13" s="355"/>
      <c r="G13" s="107" t="s">
        <v>211</v>
      </c>
      <c r="H13" s="143">
        <f>('Buildings and Lighting'!$I$18)*$H$62</f>
        <v>0</v>
      </c>
      <c r="I13" s="144">
        <f>('Buildings and Lighting'!$J$18)*$H$62</f>
        <v>0</v>
      </c>
      <c r="J13" s="145">
        <f>IF((I13)="","",I13-H13)</f>
        <v>0</v>
      </c>
      <c r="M13" s="423"/>
      <c r="N13" s="423"/>
      <c r="O13" s="423"/>
      <c r="P13" s="423"/>
      <c r="Q13" s="423"/>
      <c r="R13" s="423"/>
      <c r="S13" s="423"/>
      <c r="T13" s="423"/>
    </row>
    <row r="14" spans="2:26" ht="39" customHeight="1" x14ac:dyDescent="0.25">
      <c r="B14" s="4" t="s">
        <v>207</v>
      </c>
      <c r="C14" s="352" t="s">
        <v>212</v>
      </c>
      <c r="D14" s="355"/>
      <c r="E14" s="355"/>
      <c r="F14" s="356"/>
      <c r="G14" s="100" t="s">
        <v>213</v>
      </c>
      <c r="H14" s="146">
        <f>(('Buildings and Lighting'!I23)/1000)*$I$5</f>
        <v>0</v>
      </c>
      <c r="I14" s="144">
        <f>(('Buildings and Lighting'!J23)/1000)*$I$5</f>
        <v>0</v>
      </c>
      <c r="J14" s="145">
        <f>IF((I14)="","",I14-H14)</f>
        <v>0</v>
      </c>
      <c r="M14" s="423"/>
      <c r="N14" s="423"/>
      <c r="O14" s="423"/>
      <c r="P14" s="423"/>
      <c r="Q14" s="423"/>
      <c r="R14" s="423"/>
      <c r="S14" s="423"/>
      <c r="T14" s="423"/>
    </row>
    <row r="15" spans="2:26" ht="9" customHeight="1" x14ac:dyDescent="0.25">
      <c r="M15" s="423"/>
      <c r="N15" s="423"/>
      <c r="O15" s="423"/>
      <c r="P15" s="423"/>
      <c r="Q15" s="423"/>
      <c r="R15" s="423"/>
      <c r="S15" s="423"/>
      <c r="T15" s="423"/>
    </row>
    <row r="16" spans="2:26" ht="74.099999999999994" customHeight="1" x14ac:dyDescent="0.25">
      <c r="B16" s="384" t="s">
        <v>227</v>
      </c>
      <c r="C16" s="369"/>
      <c r="D16" s="369"/>
      <c r="E16" s="369"/>
      <c r="F16" s="369"/>
      <c r="G16" s="68" t="s">
        <v>3</v>
      </c>
      <c r="H16" s="69" t="s">
        <v>295</v>
      </c>
      <c r="I16" s="69" t="s">
        <v>296</v>
      </c>
      <c r="J16" s="72" t="s">
        <v>5</v>
      </c>
      <c r="M16" s="423"/>
      <c r="N16" s="423"/>
      <c r="O16" s="423"/>
      <c r="P16" s="423"/>
      <c r="Q16" s="423"/>
      <c r="R16" s="423"/>
      <c r="S16" s="423"/>
      <c r="T16" s="423"/>
    </row>
    <row r="17" spans="2:11" ht="9" customHeight="1" x14ac:dyDescent="0.25"/>
    <row r="18" spans="2:11" ht="18" x14ac:dyDescent="0.25">
      <c r="B18" s="4" t="s">
        <v>207</v>
      </c>
      <c r="C18" s="352" t="s">
        <v>214</v>
      </c>
      <c r="D18" s="353"/>
      <c r="E18" s="353"/>
      <c r="F18" s="353"/>
      <c r="G18" s="105" t="s">
        <v>215</v>
      </c>
      <c r="H18" s="143">
        <f>Transportation!I11*$H$66</f>
        <v>0</v>
      </c>
      <c r="I18" s="144">
        <f>Transportation!J11*$H$66</f>
        <v>0</v>
      </c>
      <c r="J18" s="145">
        <f t="shared" ref="J18" si="3">IF((I18)="","",I18-H18)</f>
        <v>0</v>
      </c>
    </row>
    <row r="19" spans="2:11" ht="18" x14ac:dyDescent="0.25">
      <c r="B19" s="4" t="s">
        <v>207</v>
      </c>
      <c r="C19" s="352" t="s">
        <v>216</v>
      </c>
      <c r="D19" s="355"/>
      <c r="E19" s="355"/>
      <c r="F19" s="356"/>
      <c r="G19" s="116" t="s">
        <v>215</v>
      </c>
      <c r="H19" s="146">
        <f>Transportation!I12*$H$63</f>
        <v>0</v>
      </c>
      <c r="I19" s="144">
        <f>Transportation!J12*$H$63</f>
        <v>0</v>
      </c>
      <c r="J19" s="145">
        <f>IF((I19)="","",I19-H19)</f>
        <v>0</v>
      </c>
      <c r="K19" s="121"/>
    </row>
    <row r="20" spans="2:11" ht="18" x14ac:dyDescent="0.25">
      <c r="B20" s="4" t="s">
        <v>207</v>
      </c>
      <c r="C20" s="352" t="s">
        <v>217</v>
      </c>
      <c r="D20" s="355"/>
      <c r="E20" s="355"/>
      <c r="F20" s="356"/>
      <c r="G20" s="100" t="s">
        <v>215</v>
      </c>
      <c r="H20" s="146">
        <f>Transportation!$I$13*'City Operations GHG Inventory'!$H$67</f>
        <v>0</v>
      </c>
      <c r="I20" s="144">
        <f>Transportation!$J$13*'City Operations GHG Inventory'!$H$67</f>
        <v>0</v>
      </c>
      <c r="J20" s="145">
        <f>IF((I20)="","",I20-H20)</f>
        <v>0</v>
      </c>
    </row>
    <row r="21" spans="2:11" ht="9" customHeight="1" x14ac:dyDescent="0.25"/>
    <row r="22" spans="2:11" ht="71.45" customHeight="1" x14ac:dyDescent="0.25">
      <c r="B22" s="384" t="s">
        <v>228</v>
      </c>
      <c r="C22" s="369"/>
      <c r="D22" s="369"/>
      <c r="E22" s="369"/>
      <c r="F22" s="369"/>
      <c r="G22" s="68" t="s">
        <v>3</v>
      </c>
      <c r="H22" s="69" t="s">
        <v>295</v>
      </c>
      <c r="I22" s="69" t="s">
        <v>296</v>
      </c>
      <c r="J22" s="72" t="s">
        <v>5</v>
      </c>
    </row>
    <row r="23" spans="2:11" ht="9" customHeight="1" x14ac:dyDescent="0.25"/>
    <row r="24" spans="2:11" ht="24.95" customHeight="1" x14ac:dyDescent="0.25">
      <c r="B24" s="4" t="s">
        <v>207</v>
      </c>
      <c r="C24" s="352" t="s">
        <v>219</v>
      </c>
      <c r="D24" s="353"/>
      <c r="E24" s="353"/>
      <c r="F24" s="353"/>
      <c r="G24" s="105" t="s">
        <v>209</v>
      </c>
      <c r="H24" s="143">
        <f>'Environmental Management'!I33*$I$5</f>
        <v>0</v>
      </c>
      <c r="I24" s="144">
        <f>'Environmental Management'!J33*$I$5</f>
        <v>0</v>
      </c>
      <c r="J24" s="145">
        <f t="shared" ref="J24:J25" si="4">IF((I24)="","",I24-H24)</f>
        <v>0</v>
      </c>
    </row>
    <row r="25" spans="2:11" ht="26.45" customHeight="1" x14ac:dyDescent="0.25">
      <c r="B25" s="4" t="s">
        <v>207</v>
      </c>
      <c r="C25" s="352" t="s">
        <v>220</v>
      </c>
      <c r="D25" s="353"/>
      <c r="E25" s="353"/>
      <c r="F25" s="354"/>
      <c r="G25" s="99" t="s">
        <v>211</v>
      </c>
      <c r="H25" s="146">
        <f>'Environmental Management'!I34*$H$62</f>
        <v>0</v>
      </c>
      <c r="I25" s="144">
        <f>'Environmental Management'!J34*$H$62</f>
        <v>0</v>
      </c>
      <c r="J25" s="145">
        <f t="shared" si="4"/>
        <v>0</v>
      </c>
    </row>
    <row r="26" spans="2:11" ht="9" customHeight="1" x14ac:dyDescent="0.25">
      <c r="H26" s="147"/>
      <c r="I26" s="147"/>
      <c r="J26" s="147"/>
    </row>
    <row r="27" spans="2:11" ht="24.95" customHeight="1" x14ac:dyDescent="0.25">
      <c r="B27" s="4" t="s">
        <v>207</v>
      </c>
      <c r="C27" s="352" t="s">
        <v>221</v>
      </c>
      <c r="D27" s="353"/>
      <c r="E27" s="353"/>
      <c r="F27" s="353"/>
      <c r="G27" s="105" t="s">
        <v>209</v>
      </c>
      <c r="H27" s="143">
        <f>'Environmental Management'!I43*$I$5</f>
        <v>0</v>
      </c>
      <c r="I27" s="144">
        <f>'Environmental Management'!J43*$I$5</f>
        <v>0</v>
      </c>
      <c r="J27" s="145">
        <f t="shared" ref="J27:J28" si="5">IF((I27)="","",I27-H27)</f>
        <v>0</v>
      </c>
    </row>
    <row r="28" spans="2:11" ht="24.95" customHeight="1" x14ac:dyDescent="0.25">
      <c r="B28" s="4" t="s">
        <v>207</v>
      </c>
      <c r="C28" s="352" t="s">
        <v>222</v>
      </c>
      <c r="D28" s="353"/>
      <c r="E28" s="353"/>
      <c r="F28" s="354"/>
      <c r="G28" s="99" t="s">
        <v>211</v>
      </c>
      <c r="H28" s="146">
        <f>'Environmental Management'!I44*$H$62</f>
        <v>0</v>
      </c>
      <c r="I28" s="144">
        <f>'Environmental Management'!J44*$H$62</f>
        <v>0</v>
      </c>
      <c r="J28" s="145">
        <f t="shared" si="5"/>
        <v>0</v>
      </c>
    </row>
    <row r="29" spans="2:11" ht="9" customHeight="1" x14ac:dyDescent="0.25"/>
    <row r="30" spans="2:11" ht="70.5" customHeight="1" x14ac:dyDescent="0.25">
      <c r="B30" s="384" t="s">
        <v>237</v>
      </c>
      <c r="C30" s="369"/>
      <c r="D30" s="369"/>
      <c r="E30" s="369"/>
      <c r="F30" s="369"/>
      <c r="G30" s="68" t="s">
        <v>3</v>
      </c>
      <c r="H30" s="69" t="s">
        <v>295</v>
      </c>
      <c r="I30" s="69" t="s">
        <v>296</v>
      </c>
      <c r="J30" s="72" t="s">
        <v>5</v>
      </c>
    </row>
    <row r="31" spans="2:11" ht="9" customHeight="1" x14ac:dyDescent="0.25"/>
    <row r="32" spans="2:11" ht="25.5" customHeight="1" x14ac:dyDescent="0.25">
      <c r="B32" s="5" t="s">
        <v>207</v>
      </c>
      <c r="C32" s="352" t="s">
        <v>276</v>
      </c>
      <c r="D32" s="353"/>
      <c r="E32" s="353"/>
      <c r="F32" s="354"/>
      <c r="G32" s="109" t="s">
        <v>178</v>
      </c>
      <c r="H32" s="148">
        <f>'Environmental Management'!I63*$H$56</f>
        <v>0</v>
      </c>
      <c r="I32" s="149">
        <f>'Environmental Management'!J63*$H$56</f>
        <v>0</v>
      </c>
      <c r="J32" s="150">
        <f t="shared" ref="J32" si="6">IF(I32="","",I32-H32)</f>
        <v>0</v>
      </c>
      <c r="K32" s="121"/>
    </row>
    <row r="33" spans="2:13" ht="25.5" customHeight="1" x14ac:dyDescent="0.25">
      <c r="B33" s="5" t="s">
        <v>207</v>
      </c>
      <c r="C33" s="352" t="s">
        <v>277</v>
      </c>
      <c r="D33" s="353"/>
      <c r="E33" s="353"/>
      <c r="F33" s="354"/>
      <c r="G33" s="109" t="s">
        <v>178</v>
      </c>
      <c r="H33" s="148">
        <f>'Environmental Management'!I64*$I$56</f>
        <v>0</v>
      </c>
      <c r="I33" s="149">
        <f>'Environmental Management'!J64*$I$56</f>
        <v>0</v>
      </c>
      <c r="J33" s="150">
        <f t="shared" ref="J33" si="7">IF(I33="","",I33-H33)</f>
        <v>0</v>
      </c>
      <c r="K33" s="121"/>
    </row>
    <row r="34" spans="2:13" ht="9" customHeight="1" x14ac:dyDescent="0.25"/>
    <row r="39" spans="2:13" x14ac:dyDescent="0.25">
      <c r="C39" s="142"/>
      <c r="D39" s="142"/>
      <c r="E39" s="142"/>
      <c r="F39" s="142"/>
      <c r="G39" s="142"/>
      <c r="H39" s="142"/>
      <c r="I39" s="142"/>
      <c r="J39" s="142"/>
    </row>
    <row r="40" spans="2:13" x14ac:dyDescent="0.25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</row>
    <row r="41" spans="2:13" x14ac:dyDescent="0.25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</row>
    <row r="42" spans="2:13" x14ac:dyDescent="0.25">
      <c r="B42" s="192"/>
      <c r="C42" s="192"/>
      <c r="D42" s="192"/>
      <c r="E42" s="192"/>
      <c r="F42" s="192"/>
      <c r="G42" s="192"/>
      <c r="H42" s="192"/>
      <c r="I42" s="193"/>
      <c r="J42" s="193" t="s">
        <v>288</v>
      </c>
      <c r="K42" s="193" t="s">
        <v>289</v>
      </c>
      <c r="L42" s="192"/>
    </row>
    <row r="43" spans="2:13" x14ac:dyDescent="0.25">
      <c r="B43" s="192"/>
      <c r="C43" s="192"/>
      <c r="D43" s="192"/>
      <c r="E43" s="192"/>
      <c r="F43" s="192"/>
      <c r="G43" s="192"/>
      <c r="H43" s="192" t="s">
        <v>290</v>
      </c>
      <c r="I43" s="194" t="s">
        <v>285</v>
      </c>
      <c r="J43" s="195">
        <f>H12+H14+H24+H27</f>
        <v>0</v>
      </c>
      <c r="K43" s="195">
        <f>I12+I14+I24+I27</f>
        <v>0</v>
      </c>
      <c r="L43" s="192"/>
    </row>
    <row r="44" spans="2:13" x14ac:dyDescent="0.25">
      <c r="B44" s="132"/>
      <c r="C44" s="132" t="s">
        <v>235</v>
      </c>
      <c r="D44" s="132"/>
      <c r="E44" s="196">
        <v>0.36499999999999999</v>
      </c>
      <c r="F44" s="132" t="s">
        <v>231</v>
      </c>
      <c r="G44" s="132"/>
      <c r="H44" s="192"/>
      <c r="I44" s="194" t="s">
        <v>286</v>
      </c>
      <c r="J44" s="195">
        <f>H13+H25+H28</f>
        <v>0</v>
      </c>
      <c r="K44" s="195">
        <f>I13+I25+I28</f>
        <v>0</v>
      </c>
      <c r="L44" s="132"/>
    </row>
    <row r="45" spans="2:13" x14ac:dyDescent="0.25">
      <c r="B45" s="132"/>
      <c r="C45" s="132" t="s">
        <v>232</v>
      </c>
      <c r="D45" s="132"/>
      <c r="E45" s="196">
        <v>0.76</v>
      </c>
      <c r="F45" s="132" t="s">
        <v>231</v>
      </c>
      <c r="G45" s="132"/>
      <c r="H45" s="192"/>
      <c r="I45" s="194" t="s">
        <v>287</v>
      </c>
      <c r="J45" s="195">
        <f>H18+H19+H20</f>
        <v>0</v>
      </c>
      <c r="K45" s="195">
        <f>I18+I19+I20</f>
        <v>0</v>
      </c>
      <c r="L45" s="132"/>
    </row>
    <row r="46" spans="2:13" x14ac:dyDescent="0.25">
      <c r="B46" s="132"/>
      <c r="C46" s="132" t="s">
        <v>229</v>
      </c>
      <c r="D46" s="132"/>
      <c r="E46" s="196">
        <v>0.84</v>
      </c>
      <c r="F46" s="132" t="s">
        <v>231</v>
      </c>
      <c r="G46" s="132"/>
      <c r="H46" s="192"/>
      <c r="I46" s="197" t="s">
        <v>237</v>
      </c>
      <c r="J46" s="198">
        <f>H32+H33</f>
        <v>0</v>
      </c>
      <c r="K46" s="198">
        <f>I32+I33</f>
        <v>0</v>
      </c>
      <c r="L46" s="132"/>
    </row>
    <row r="47" spans="2:13" x14ac:dyDescent="0.25">
      <c r="B47" s="132"/>
      <c r="C47" s="132" t="s">
        <v>230</v>
      </c>
      <c r="D47" s="132"/>
      <c r="E47" s="196">
        <v>0.32</v>
      </c>
      <c r="F47" s="132" t="s">
        <v>231</v>
      </c>
      <c r="G47" s="132"/>
      <c r="H47" s="192"/>
      <c r="I47" s="132"/>
      <c r="J47" s="132"/>
      <c r="K47" s="132"/>
      <c r="L47" s="132"/>
    </row>
    <row r="48" spans="2:13" x14ac:dyDescent="0.25">
      <c r="B48" s="132"/>
      <c r="C48" s="132" t="s">
        <v>236</v>
      </c>
      <c r="D48" s="132"/>
      <c r="E48" s="196">
        <v>0.7</v>
      </c>
      <c r="F48" s="132" t="s">
        <v>231</v>
      </c>
      <c r="G48" s="132"/>
      <c r="H48" s="192"/>
      <c r="I48" s="193"/>
      <c r="J48" s="194"/>
      <c r="K48" s="194"/>
      <c r="L48" s="194"/>
      <c r="M48" s="191"/>
    </row>
    <row r="49" spans="2:14" x14ac:dyDescent="0.25">
      <c r="B49" s="132"/>
      <c r="C49" s="132" t="s">
        <v>233</v>
      </c>
      <c r="D49" s="132" t="s">
        <v>234</v>
      </c>
      <c r="E49" s="196">
        <v>0.75</v>
      </c>
      <c r="F49" s="132" t="s">
        <v>231</v>
      </c>
      <c r="G49" s="132"/>
      <c r="H49" s="192"/>
      <c r="I49" s="193"/>
      <c r="J49" s="195"/>
      <c r="K49" s="195"/>
      <c r="L49" s="195"/>
      <c r="M49" s="190"/>
    </row>
    <row r="50" spans="2:14" x14ac:dyDescent="0.25">
      <c r="B50" s="132"/>
      <c r="C50" s="132"/>
      <c r="D50" s="132"/>
      <c r="E50" s="132"/>
      <c r="F50" s="132"/>
      <c r="G50" s="132"/>
      <c r="H50" s="192"/>
      <c r="I50" s="193"/>
      <c r="J50" s="195"/>
      <c r="K50" s="195"/>
      <c r="L50" s="195"/>
      <c r="M50" s="190"/>
    </row>
    <row r="51" spans="2:14" x14ac:dyDescent="0.25">
      <c r="B51" s="132"/>
      <c r="C51" s="132"/>
      <c r="D51" s="132"/>
      <c r="E51" s="132"/>
      <c r="F51" s="132"/>
      <c r="G51" s="132"/>
      <c r="H51" s="192"/>
      <c r="I51" s="192"/>
      <c r="J51" s="192"/>
      <c r="K51" s="192"/>
      <c r="L51" s="192"/>
    </row>
    <row r="52" spans="2:14" x14ac:dyDescent="0.25">
      <c r="B52" s="132"/>
      <c r="C52" s="132"/>
      <c r="D52" s="132"/>
      <c r="E52" s="132"/>
      <c r="F52" s="132"/>
      <c r="G52" s="132"/>
      <c r="H52" s="192"/>
      <c r="I52" s="192"/>
      <c r="J52" s="192"/>
      <c r="K52" s="192"/>
      <c r="L52" s="192"/>
      <c r="M52" s="142"/>
      <c r="N52" s="142"/>
    </row>
    <row r="53" spans="2:14" x14ac:dyDescent="0.25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42"/>
      <c r="N53" s="142"/>
    </row>
    <row r="54" spans="2:14" x14ac:dyDescent="0.25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42"/>
      <c r="N54" s="142"/>
    </row>
    <row r="55" spans="2:14" x14ac:dyDescent="0.25">
      <c r="B55" s="132"/>
      <c r="C55" s="132" t="s">
        <v>278</v>
      </c>
      <c r="D55" s="132"/>
      <c r="E55" s="132"/>
      <c r="F55" s="132"/>
      <c r="G55" s="132"/>
      <c r="H55" s="199" t="s">
        <v>280</v>
      </c>
      <c r="I55" s="132" t="s">
        <v>281</v>
      </c>
      <c r="J55" s="132"/>
      <c r="K55" s="132"/>
      <c r="L55" s="132"/>
      <c r="M55" s="142"/>
      <c r="N55" s="142"/>
    </row>
    <row r="56" spans="2:14" x14ac:dyDescent="0.25">
      <c r="B56" s="132"/>
      <c r="C56" s="132" t="s">
        <v>279</v>
      </c>
      <c r="D56" s="132"/>
      <c r="E56" s="132"/>
      <c r="F56" s="132"/>
      <c r="G56" s="132"/>
      <c r="H56" s="199">
        <v>0.26200000000000001</v>
      </c>
      <c r="I56" s="199">
        <v>0.36099999999999999</v>
      </c>
      <c r="J56" s="132"/>
      <c r="K56" s="132"/>
      <c r="L56" s="132"/>
      <c r="M56" s="142"/>
      <c r="N56" s="142"/>
    </row>
    <row r="57" spans="2:14" x14ac:dyDescent="0.25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42"/>
      <c r="N57" s="142"/>
    </row>
    <row r="58" spans="2:14" x14ac:dyDescent="0.25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42"/>
      <c r="N58" s="142"/>
    </row>
    <row r="59" spans="2:14" ht="38.25" customHeight="1" x14ac:dyDescent="0.25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42"/>
      <c r="N59" s="142"/>
    </row>
    <row r="60" spans="2:14" ht="36" x14ac:dyDescent="0.25">
      <c r="B60" s="132"/>
      <c r="C60" s="428" t="s">
        <v>238</v>
      </c>
      <c r="D60" s="428"/>
      <c r="E60" s="200" t="s">
        <v>239</v>
      </c>
      <c r="F60" s="201" t="s">
        <v>240</v>
      </c>
      <c r="G60" s="200" t="s">
        <v>267</v>
      </c>
      <c r="H60" s="201" t="s">
        <v>266</v>
      </c>
      <c r="I60" s="202" t="s">
        <v>241</v>
      </c>
      <c r="J60" s="202" t="s">
        <v>242</v>
      </c>
      <c r="K60" s="132"/>
      <c r="L60" s="132"/>
      <c r="M60" s="142"/>
      <c r="N60" s="142"/>
    </row>
    <row r="61" spans="2:14" x14ac:dyDescent="0.25">
      <c r="B61" s="132"/>
      <c r="C61" s="426" t="s">
        <v>243</v>
      </c>
      <c r="D61" s="426"/>
      <c r="E61" s="203" t="s">
        <v>244</v>
      </c>
      <c r="F61" s="203">
        <v>1</v>
      </c>
      <c r="G61" s="204">
        <v>3.4</v>
      </c>
      <c r="H61" s="205">
        <v>4.5817844506940034E-4</v>
      </c>
      <c r="I61" s="206" t="s">
        <v>245</v>
      </c>
      <c r="J61" s="204">
        <v>1</v>
      </c>
      <c r="K61" s="132"/>
      <c r="L61" s="132"/>
      <c r="M61" s="142"/>
      <c r="N61" s="142"/>
    </row>
    <row r="62" spans="2:14" x14ac:dyDescent="0.25">
      <c r="B62" s="132"/>
      <c r="C62" s="426" t="s">
        <v>246</v>
      </c>
      <c r="D62" s="426"/>
      <c r="E62" s="203" t="s">
        <v>247</v>
      </c>
      <c r="F62" s="203">
        <v>1</v>
      </c>
      <c r="G62" s="204">
        <v>100</v>
      </c>
      <c r="H62" s="205">
        <v>5.4993999999999998E-3</v>
      </c>
      <c r="I62" s="206" t="s">
        <v>248</v>
      </c>
      <c r="J62" s="204">
        <v>2.19</v>
      </c>
      <c r="K62" s="132"/>
      <c r="L62" s="132"/>
      <c r="M62" s="142"/>
      <c r="N62" s="142"/>
    </row>
    <row r="63" spans="2:14" x14ac:dyDescent="0.25">
      <c r="B63" s="132"/>
      <c r="C63" s="426" t="s">
        <v>249</v>
      </c>
      <c r="D63" s="426"/>
      <c r="E63" s="203" t="s">
        <v>250</v>
      </c>
      <c r="F63" s="203">
        <v>2</v>
      </c>
      <c r="G63" s="204">
        <v>120.8</v>
      </c>
      <c r="H63" s="205">
        <v>8.9231578947368412E-3</v>
      </c>
      <c r="I63" s="206" t="s">
        <v>251</v>
      </c>
      <c r="J63" s="204">
        <v>1.63</v>
      </c>
      <c r="K63" s="132"/>
      <c r="L63" s="132"/>
      <c r="M63" s="142"/>
      <c r="N63" s="142"/>
    </row>
    <row r="64" spans="2:14" x14ac:dyDescent="0.25">
      <c r="B64" s="132"/>
      <c r="C64" s="426" t="s">
        <v>252</v>
      </c>
      <c r="D64" s="426"/>
      <c r="E64" s="203" t="s">
        <v>250</v>
      </c>
      <c r="F64" s="203">
        <v>2</v>
      </c>
      <c r="G64" s="204">
        <v>127.2</v>
      </c>
      <c r="H64" s="205">
        <v>1.0512631578947369E-2</v>
      </c>
      <c r="I64" s="206" t="s">
        <v>253</v>
      </c>
      <c r="J64" s="204">
        <v>1.46</v>
      </c>
      <c r="K64" s="132"/>
      <c r="L64" s="132"/>
      <c r="M64" s="142"/>
      <c r="N64" s="142"/>
    </row>
    <row r="65" spans="2:20" x14ac:dyDescent="0.25">
      <c r="B65" s="132"/>
      <c r="C65" s="426" t="s">
        <v>254</v>
      </c>
      <c r="D65" s="426"/>
      <c r="E65" s="203" t="s">
        <v>250</v>
      </c>
      <c r="F65" s="203">
        <v>3</v>
      </c>
      <c r="G65" s="204">
        <v>125</v>
      </c>
      <c r="H65" s="205">
        <v>9.2421052631578935E-3</v>
      </c>
      <c r="I65" s="206" t="s">
        <v>251</v>
      </c>
      <c r="J65" s="204">
        <v>1.63</v>
      </c>
      <c r="K65" s="132"/>
      <c r="L65" s="132"/>
      <c r="M65" s="142"/>
      <c r="N65" s="142"/>
    </row>
    <row r="66" spans="2:20" x14ac:dyDescent="0.25">
      <c r="B66" s="132"/>
      <c r="C66" s="426" t="s">
        <v>255</v>
      </c>
      <c r="D66" s="426"/>
      <c r="E66" s="203" t="s">
        <v>250</v>
      </c>
      <c r="F66" s="203">
        <v>3</v>
      </c>
      <c r="G66" s="204">
        <v>129.5</v>
      </c>
      <c r="H66" s="205">
        <v>1.074736842105263E-2</v>
      </c>
      <c r="I66" s="206" t="s">
        <v>253</v>
      </c>
      <c r="J66" s="204">
        <v>1.45</v>
      </c>
      <c r="K66" s="132"/>
      <c r="L66" s="132"/>
      <c r="M66" s="142"/>
      <c r="N66" s="142"/>
    </row>
    <row r="67" spans="2:20" x14ac:dyDescent="0.25">
      <c r="B67" s="132"/>
      <c r="C67" s="206" t="s">
        <v>256</v>
      </c>
      <c r="D67" s="207"/>
      <c r="E67" s="203" t="s">
        <v>250</v>
      </c>
      <c r="F67" s="203">
        <v>3</v>
      </c>
      <c r="G67" s="204">
        <v>83.4</v>
      </c>
      <c r="H67" s="205">
        <v>6.531052631578947E-3</v>
      </c>
      <c r="I67" s="206" t="s">
        <v>257</v>
      </c>
      <c r="J67" s="204">
        <v>1.54</v>
      </c>
      <c r="K67" s="132"/>
      <c r="L67" s="132"/>
      <c r="M67" s="142"/>
      <c r="N67" s="142"/>
    </row>
    <row r="68" spans="2:20" x14ac:dyDescent="0.25">
      <c r="B68" s="132"/>
      <c r="C68" s="426" t="s">
        <v>258</v>
      </c>
      <c r="D68" s="426"/>
      <c r="E68" s="203" t="s">
        <v>250</v>
      </c>
      <c r="F68" s="203">
        <v>3</v>
      </c>
      <c r="G68" s="204">
        <v>76.099999999999994</v>
      </c>
      <c r="H68" s="205">
        <v>6.0526315789473685E-3</v>
      </c>
      <c r="I68" s="206" t="s">
        <v>259</v>
      </c>
      <c r="J68" s="204">
        <v>1.51</v>
      </c>
      <c r="K68" s="132"/>
      <c r="L68" s="132"/>
      <c r="M68" s="142"/>
      <c r="N68" s="142"/>
    </row>
    <row r="69" spans="2:20" x14ac:dyDescent="0.25">
      <c r="B69" s="132"/>
      <c r="C69" s="426" t="s">
        <v>260</v>
      </c>
      <c r="D69" s="426"/>
      <c r="E69" s="203" t="s">
        <v>250</v>
      </c>
      <c r="F69" s="203">
        <v>3</v>
      </c>
      <c r="G69" s="204">
        <v>118.7</v>
      </c>
      <c r="H69" s="205">
        <v>8.3099999999999997E-3</v>
      </c>
      <c r="I69" s="206" t="s">
        <v>261</v>
      </c>
      <c r="J69" s="204">
        <v>1.72</v>
      </c>
      <c r="K69" s="132"/>
      <c r="L69" s="132"/>
      <c r="M69" s="142"/>
      <c r="N69" s="142"/>
    </row>
    <row r="70" spans="2:20" x14ac:dyDescent="0.25">
      <c r="B70" s="132"/>
      <c r="C70" s="427" t="s">
        <v>262</v>
      </c>
      <c r="D70" s="427"/>
      <c r="E70" s="206"/>
      <c r="F70" s="206"/>
      <c r="G70" s="206"/>
      <c r="H70" s="206"/>
      <c r="I70" s="206"/>
      <c r="J70" s="206"/>
      <c r="K70" s="132"/>
      <c r="L70" s="132"/>
      <c r="M70" s="142"/>
      <c r="N70" s="142"/>
    </row>
    <row r="71" spans="2:20" ht="25.5" customHeight="1" x14ac:dyDescent="0.25">
      <c r="B71" s="132"/>
      <c r="C71" s="203">
        <v>1</v>
      </c>
      <c r="D71" s="424" t="s">
        <v>263</v>
      </c>
      <c r="E71" s="424"/>
      <c r="F71" s="424"/>
      <c r="G71" s="424"/>
      <c r="H71" s="424"/>
      <c r="I71" s="424"/>
      <c r="J71" s="424"/>
      <c r="K71" s="132"/>
      <c r="L71" s="132"/>
      <c r="M71" s="142"/>
      <c r="N71" s="142"/>
    </row>
    <row r="72" spans="2:20" ht="30" customHeight="1" x14ac:dyDescent="0.25">
      <c r="B72" s="132"/>
      <c r="C72" s="203">
        <v>2</v>
      </c>
      <c r="D72" s="424" t="s">
        <v>264</v>
      </c>
      <c r="E72" s="424"/>
      <c r="F72" s="424"/>
      <c r="G72" s="424"/>
      <c r="H72" s="424"/>
      <c r="I72" s="424"/>
      <c r="J72" s="424"/>
      <c r="K72" s="132"/>
      <c r="L72" s="132"/>
      <c r="M72" s="142"/>
      <c r="N72" s="142"/>
    </row>
    <row r="73" spans="2:20" x14ac:dyDescent="0.25">
      <c r="B73" s="132"/>
      <c r="C73" s="203">
        <v>3</v>
      </c>
      <c r="D73" s="425" t="s">
        <v>265</v>
      </c>
      <c r="E73" s="425"/>
      <c r="F73" s="425"/>
      <c r="G73" s="425"/>
      <c r="H73" s="425"/>
      <c r="I73" s="425"/>
      <c r="J73" s="425"/>
      <c r="K73" s="132"/>
      <c r="L73" s="132"/>
      <c r="M73" s="142"/>
      <c r="N73" s="142"/>
    </row>
    <row r="74" spans="2:20" x14ac:dyDescent="0.25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42"/>
      <c r="N74" s="142"/>
    </row>
    <row r="75" spans="2:20" x14ac:dyDescent="0.25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42"/>
      <c r="N75" s="142"/>
      <c r="O75" s="142"/>
      <c r="P75" s="142"/>
      <c r="Q75" s="142"/>
      <c r="R75" s="142"/>
      <c r="S75" s="142"/>
      <c r="T75" s="142"/>
    </row>
    <row r="76" spans="2:20" x14ac:dyDescent="0.25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42"/>
      <c r="N76" s="142"/>
      <c r="O76" s="142"/>
      <c r="P76" s="142"/>
      <c r="Q76" s="142"/>
      <c r="R76" s="142"/>
      <c r="S76" s="142"/>
      <c r="T76" s="142"/>
    </row>
    <row r="77" spans="2:20" x14ac:dyDescent="0.25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42"/>
      <c r="N77" s="142"/>
      <c r="O77" s="142"/>
      <c r="P77" s="142"/>
      <c r="Q77" s="142"/>
      <c r="R77" s="142"/>
      <c r="S77" s="142"/>
      <c r="T77" s="142"/>
    </row>
    <row r="78" spans="2:20" x14ac:dyDescent="0.25"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</row>
    <row r="79" spans="2:20" x14ac:dyDescent="0.25"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</row>
    <row r="80" spans="2:20" x14ac:dyDescent="0.25"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</row>
    <row r="81" spans="3:20" x14ac:dyDescent="0.25"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</row>
    <row r="82" spans="3:20" x14ac:dyDescent="0.25"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</row>
    <row r="83" spans="3:20" x14ac:dyDescent="0.25"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</row>
    <row r="84" spans="3:20" x14ac:dyDescent="0.25"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</row>
    <row r="85" spans="3:20" x14ac:dyDescent="0.25"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</row>
    <row r="86" spans="3:20" x14ac:dyDescent="0.25"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</row>
    <row r="87" spans="3:20" x14ac:dyDescent="0.25"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</row>
    <row r="88" spans="3:20" x14ac:dyDescent="0.25"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</row>
    <row r="89" spans="3:20" x14ac:dyDescent="0.25"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</row>
    <row r="90" spans="3:20" x14ac:dyDescent="0.25"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</row>
    <row r="91" spans="3:20" x14ac:dyDescent="0.25"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</row>
    <row r="92" spans="3:20" x14ac:dyDescent="0.25"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</row>
    <row r="93" spans="3:20" x14ac:dyDescent="0.25"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</row>
    <row r="94" spans="3:20" x14ac:dyDescent="0.25"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3:20" x14ac:dyDescent="0.25"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</row>
    <row r="96" spans="3:20" x14ac:dyDescent="0.25"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3:14" x14ac:dyDescent="0.25"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3:14" x14ac:dyDescent="0.25"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3:14" x14ac:dyDescent="0.25"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3:14" x14ac:dyDescent="0.25"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</row>
    <row r="101" spans="3:14" x14ac:dyDescent="0.25"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</row>
    <row r="102" spans="3:14" x14ac:dyDescent="0.25"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</row>
  </sheetData>
  <sheetProtection algorithmName="SHA-512" hashValue="HlXCPbIYJ1LSs1K2Da6NW16xLIU80nCvXE7anIY1vAZJm78LCMgHnPlON8R5Fi/S4e5szDMdTbaX/J1Q7E/YIw==" saltValue="6gHlVgRvJtzXpzve9TEkbQ==" spinCount="100000" sheet="1" objects="1" scenarios="1"/>
  <mergeCells count="47">
    <mergeCell ref="C32:F32"/>
    <mergeCell ref="B2:J2"/>
    <mergeCell ref="B3:J3"/>
    <mergeCell ref="I5:J5"/>
    <mergeCell ref="G5:H5"/>
    <mergeCell ref="B5:C5"/>
    <mergeCell ref="B8:F10"/>
    <mergeCell ref="G8:G10"/>
    <mergeCell ref="H8:H10"/>
    <mergeCell ref="I8:I10"/>
    <mergeCell ref="J8:J10"/>
    <mergeCell ref="B30:F30"/>
    <mergeCell ref="C12:F12"/>
    <mergeCell ref="C27:F27"/>
    <mergeCell ref="C28:F28"/>
    <mergeCell ref="M8:O8"/>
    <mergeCell ref="M2:S2"/>
    <mergeCell ref="C13:F13"/>
    <mergeCell ref="C25:F25"/>
    <mergeCell ref="M5:O5"/>
    <mergeCell ref="M6:O6"/>
    <mergeCell ref="M7:O7"/>
    <mergeCell ref="M3:T3"/>
    <mergeCell ref="D5:F5"/>
    <mergeCell ref="B22:F22"/>
    <mergeCell ref="C14:F14"/>
    <mergeCell ref="B16:F16"/>
    <mergeCell ref="C18:F18"/>
    <mergeCell ref="C19:F19"/>
    <mergeCell ref="C20:F20"/>
    <mergeCell ref="C24:F24"/>
    <mergeCell ref="M9:O9"/>
    <mergeCell ref="C33:F33"/>
    <mergeCell ref="M13:T16"/>
    <mergeCell ref="D72:J72"/>
    <mergeCell ref="D73:J73"/>
    <mergeCell ref="C66:D66"/>
    <mergeCell ref="C68:D68"/>
    <mergeCell ref="C69:D69"/>
    <mergeCell ref="C70:D70"/>
    <mergeCell ref="D71:J71"/>
    <mergeCell ref="C61:D61"/>
    <mergeCell ref="C62:D62"/>
    <mergeCell ref="C63:D63"/>
    <mergeCell ref="C64:D64"/>
    <mergeCell ref="C65:D65"/>
    <mergeCell ref="C60:D60"/>
  </mergeCells>
  <conditionalFormatting sqref="J12:J13 S5:T9">
    <cfRule type="expression" dxfId="21" priority="31">
      <formula>I5&gt;H5</formula>
    </cfRule>
  </conditionalFormatting>
  <conditionalFormatting sqref="J12:J13 S5:T9">
    <cfRule type="expression" dxfId="20" priority="32">
      <formula>I5&lt;H5</formula>
    </cfRule>
  </conditionalFormatting>
  <conditionalFormatting sqref="J14">
    <cfRule type="expression" dxfId="19" priority="29">
      <formula>I14&gt;H14</formula>
    </cfRule>
  </conditionalFormatting>
  <conditionalFormatting sqref="J14">
    <cfRule type="expression" dxfId="18" priority="30">
      <formula>I14&lt;H14</formula>
    </cfRule>
  </conditionalFormatting>
  <conditionalFormatting sqref="J18">
    <cfRule type="expression" dxfId="17" priority="27">
      <formula>I18&lt;H18</formula>
    </cfRule>
  </conditionalFormatting>
  <conditionalFormatting sqref="J18">
    <cfRule type="expression" dxfId="16" priority="28">
      <formula>I18&gt;H18</formula>
    </cfRule>
  </conditionalFormatting>
  <conditionalFormatting sqref="J19">
    <cfRule type="expression" dxfId="15" priority="25">
      <formula>I19&lt;H19</formula>
    </cfRule>
  </conditionalFormatting>
  <conditionalFormatting sqref="J19">
    <cfRule type="expression" dxfId="14" priority="26">
      <formula>I19&gt;H19</formula>
    </cfRule>
  </conditionalFormatting>
  <conditionalFormatting sqref="J20">
    <cfRule type="expression" dxfId="13" priority="23">
      <formula>I20&lt;H20</formula>
    </cfRule>
  </conditionalFormatting>
  <conditionalFormatting sqref="J20">
    <cfRule type="expression" dxfId="12" priority="24">
      <formula>I20&gt;H20</formula>
    </cfRule>
  </conditionalFormatting>
  <conditionalFormatting sqref="J32">
    <cfRule type="expression" dxfId="11" priority="17">
      <formula>I32&lt;H32</formula>
    </cfRule>
  </conditionalFormatting>
  <conditionalFormatting sqref="J32">
    <cfRule type="expression" dxfId="10" priority="18">
      <formula>I32&gt;H32</formula>
    </cfRule>
  </conditionalFormatting>
  <conditionalFormatting sqref="J24">
    <cfRule type="expression" dxfId="9" priority="9">
      <formula>I24&lt;H24</formula>
    </cfRule>
  </conditionalFormatting>
  <conditionalFormatting sqref="J24">
    <cfRule type="expression" dxfId="8" priority="10">
      <formula>I24&gt;H24</formula>
    </cfRule>
  </conditionalFormatting>
  <conditionalFormatting sqref="J25">
    <cfRule type="expression" dxfId="7" priority="7">
      <formula>I25&lt;H25</formula>
    </cfRule>
  </conditionalFormatting>
  <conditionalFormatting sqref="J25">
    <cfRule type="expression" dxfId="6" priority="8">
      <formula>I25&gt;H25</formula>
    </cfRule>
  </conditionalFormatting>
  <conditionalFormatting sqref="J27">
    <cfRule type="expression" dxfId="5" priority="5">
      <formula>I27&lt;H27</formula>
    </cfRule>
  </conditionalFormatting>
  <conditionalFormatting sqref="J27">
    <cfRule type="expression" dxfId="4" priority="6">
      <formula>I27&gt;H27</formula>
    </cfRule>
  </conditionalFormatting>
  <conditionalFormatting sqref="J28">
    <cfRule type="expression" dxfId="3" priority="3">
      <formula>I28&lt;H28</formula>
    </cfRule>
  </conditionalFormatting>
  <conditionalFormatting sqref="J28">
    <cfRule type="expression" dxfId="2" priority="4">
      <formula>I28&gt;H28</formula>
    </cfRule>
  </conditionalFormatting>
  <conditionalFormatting sqref="J33">
    <cfRule type="expression" dxfId="1" priority="1">
      <formula>I33&lt;H33</formula>
    </cfRule>
  </conditionalFormatting>
  <conditionalFormatting sqref="J33">
    <cfRule type="expression" dxfId="0" priority="2">
      <formula>I33&gt;H33</formula>
    </cfRule>
  </conditionalFormatting>
  <dataValidations count="1">
    <dataValidation type="list" allowBlank="1" showInputMessage="1" showErrorMessage="1" sqref="D5:F5">
      <formula1>$C$44:$C$49</formula1>
    </dataValidation>
  </dataValidations>
  <hyperlinks>
    <hyperlink ref="D73" r:id="rId1" display="http://www.epa.gov/oms/rfgecon.htm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8" ma:contentTypeDescription="Create a new document." ma:contentTypeScope="" ma:versionID="390a05f6fa3399a6ba604185cbbfb752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3ca514b48bb0234e5fd452df5d19516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CFCB-F2AB-4EDC-84E5-4E6A403E7B6D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f5807569-94f0-41d0-a3d7-00e33efdd08f"/>
    <ds:schemaRef ds:uri="http://schemas.microsoft.com/office/2006/documentManagement/types"/>
    <ds:schemaRef ds:uri="deae0b55-203e-4120-8ec9-56200b9d053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FE581-4DD7-4F45-8FDC-433381F45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07569-94f0-41d0-a3d7-00e33efdd08f"/>
    <ds:schemaRef ds:uri="deae0b55-203e-4120-8ec9-56200b9d0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Buildings and Lighting</vt:lpstr>
      <vt:lpstr>Transportation</vt:lpstr>
      <vt:lpstr>Land Use</vt:lpstr>
      <vt:lpstr>Environmental Management</vt:lpstr>
      <vt:lpstr>Econ and Comm Dvlpmnt</vt:lpstr>
      <vt:lpstr>City Operations GHG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L. Peterson</dc:creator>
  <cp:lastModifiedBy>Muessig, Philipp</cp:lastModifiedBy>
  <dcterms:created xsi:type="dcterms:W3CDTF">2018-02-12T19:58:48Z</dcterms:created>
  <dcterms:modified xsi:type="dcterms:W3CDTF">2018-09-28T15:21:44Z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